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ASUS_01\Documents\2023\INDEPORTES CAUCA\MAPA DE RIESGOS ABRIL 2023\"/>
    </mc:Choice>
  </mc:AlternateContent>
  <bookViews>
    <workbookView xWindow="-105" yWindow="-105" windowWidth="19425" windowHeight="1042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24" r:id="rId10"/>
  </pivotCaches>
</workbook>
</file>

<file path=xl/calcChain.xml><?xml version="1.0" encoding="utf-8"?>
<calcChain xmlns="http://schemas.openxmlformats.org/spreadsheetml/2006/main">
  <c r="H14" i="1" l="1"/>
  <c r="I14" i="1" s="1"/>
  <c r="Q14" i="1"/>
  <c r="Q13" i="1"/>
  <c r="Q12" i="1"/>
  <c r="H13" i="1"/>
  <c r="I13" i="1" s="1"/>
  <c r="K14" i="1"/>
  <c r="L14" i="1" l="1"/>
  <c r="M14" i="1" s="1"/>
  <c r="N14" i="1" l="1"/>
  <c r="T12" i="1" l="1"/>
  <c r="AB12" i="1" s="1"/>
  <c r="H12" i="1"/>
  <c r="I12" i="1" s="1"/>
  <c r="F221" i="13" l="1"/>
  <c r="F211" i="13"/>
  <c r="F212" i="13"/>
  <c r="F213" i="13"/>
  <c r="F214" i="13"/>
  <c r="F215" i="13"/>
  <c r="F216" i="13"/>
  <c r="F217" i="13"/>
  <c r="F218" i="13"/>
  <c r="F219" i="13"/>
  <c r="F220" i="13"/>
  <c r="F210" i="13"/>
  <c r="B221" i="13" a="1"/>
  <c r="K13" i="1"/>
  <c r="L13" i="1" l="1"/>
  <c r="B221" i="13"/>
  <c r="N13" i="1" l="1"/>
  <c r="M13"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3" i="1"/>
  <c r="T14" i="1"/>
  <c r="X12" i="1" l="1"/>
  <c r="Y12" i="1" s="1"/>
  <c r="Z12" i="1" l="1"/>
  <c r="X13" i="1" s="1"/>
  <c r="Y13" i="1" s="1"/>
  <c r="Z13" i="1" l="1"/>
  <c r="X14" i="1" s="1"/>
  <c r="Y14" i="1" s="1"/>
  <c r="Z14" i="1" l="1"/>
  <c r="J11" i="19" l="1"/>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K12" i="1" l="1"/>
  <c r="L12" i="1" s="1"/>
  <c r="N12" i="1" l="1"/>
  <c r="M12" i="1"/>
  <c r="X6" i="18"/>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J42" i="18"/>
  <c r="P34" i="18"/>
  <c r="AB18" i="18"/>
  <c r="AB42" i="18"/>
  <c r="AH34" i="18"/>
  <c r="P10" i="18"/>
  <c r="V34" i="18"/>
  <c r="P42" i="18"/>
  <c r="V42" i="18"/>
  <c r="AH42" i="18"/>
  <c r="AB26" i="18"/>
  <c r="AH26" i="18"/>
  <c r="V26" i="18"/>
  <c r="AB34" i="18"/>
  <c r="V10" i="18"/>
  <c r="AH18" i="18"/>
  <c r="J34" i="18"/>
  <c r="J10" i="18"/>
  <c r="AB10" i="18"/>
  <c r="J18" i="18"/>
  <c r="P26" i="18"/>
  <c r="J26" i="18"/>
  <c r="AH10" i="18"/>
  <c r="P18" i="18"/>
  <c r="V18" i="18"/>
  <c r="X42" i="18"/>
  <c r="AD34" i="18"/>
  <c r="AD10" i="18"/>
  <c r="AD26" i="18"/>
  <c r="L10" i="18"/>
  <c r="L42" i="18"/>
  <c r="L26" i="18"/>
  <c r="X18" i="18"/>
  <c r="X34" i="18"/>
  <c r="X10" i="18"/>
  <c r="R18" i="18"/>
  <c r="AJ10" i="18"/>
  <c r="AD42" i="18"/>
  <c r="AJ34" i="18"/>
  <c r="R26" i="18"/>
  <c r="L18" i="18"/>
  <c r="AJ26" i="18"/>
  <c r="AD18" i="18"/>
  <c r="R34" i="18"/>
  <c r="L34" i="18"/>
  <c r="AJ42" i="18"/>
  <c r="R10" i="18"/>
  <c r="R42" i="18"/>
  <c r="X26" i="18"/>
  <c r="AJ18" i="18"/>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P14" i="18"/>
  <c r="V22" i="18"/>
  <c r="V14" i="18"/>
  <c r="P22" i="18"/>
  <c r="V38" i="18"/>
  <c r="AH14" i="18"/>
  <c r="AH38" i="18"/>
  <c r="J14" i="18"/>
  <c r="AB22" i="18"/>
  <c r="V30" i="18"/>
  <c r="AB14" i="18"/>
  <c r="AB38" i="18"/>
  <c r="J30" i="18"/>
  <c r="P38" i="18"/>
  <c r="AB6" i="18"/>
  <c r="AH30" i="18"/>
  <c r="J38" i="18"/>
  <c r="AH6" i="18"/>
  <c r="V6" i="18"/>
  <c r="AB30" i="18"/>
  <c r="J22" i="18"/>
  <c r="J6" i="18"/>
  <c r="P30" i="18"/>
  <c r="AH22" i="18"/>
  <c r="P6" i="18"/>
  <c r="AH12" i="18"/>
  <c r="J20" i="18"/>
  <c r="J44" i="18"/>
  <c r="AB28" i="18"/>
  <c r="P28" i="18"/>
  <c r="P12" i="18"/>
  <c r="AH20" i="18"/>
  <c r="P44" i="18"/>
  <c r="AB12" i="18"/>
  <c r="P20" i="18"/>
  <c r="J36" i="18"/>
  <c r="P36" i="18"/>
  <c r="AB44" i="18"/>
  <c r="V44" i="18"/>
  <c r="J28" i="18"/>
  <c r="AH36" i="18"/>
  <c r="V12" i="18"/>
  <c r="V28" i="18"/>
  <c r="AH44" i="18"/>
  <c r="AB20" i="18"/>
  <c r="AB36" i="18"/>
  <c r="AH28" i="18"/>
  <c r="V36" i="18"/>
  <c r="V20" i="18"/>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J40" i="19" l="1"/>
  <c r="AH20" i="19"/>
  <c r="V20" i="19"/>
  <c r="P10" i="19"/>
  <c r="J50" i="19"/>
  <c r="P30" i="19"/>
  <c r="P50" i="19"/>
  <c r="AH30" i="19"/>
  <c r="J10" i="19"/>
  <c r="AH50" i="19"/>
  <c r="V10" i="19"/>
  <c r="J20" i="19"/>
  <c r="V40" i="19"/>
  <c r="V30" i="19"/>
  <c r="J30" i="19"/>
  <c r="AH10" i="19"/>
  <c r="AB50" i="19"/>
  <c r="AB40" i="19"/>
  <c r="V50" i="19"/>
  <c r="AB10" i="19"/>
  <c r="AH40" i="19"/>
  <c r="AB20" i="19"/>
  <c r="P20" i="19"/>
  <c r="P40" i="19"/>
  <c r="AB30" i="19"/>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P38" i="19"/>
  <c r="AH38" i="19"/>
  <c r="P48" i="19"/>
  <c r="AB18" i="19"/>
  <c r="J8" i="19"/>
  <c r="J18" i="19"/>
  <c r="V18" i="19"/>
  <c r="V38" i="19"/>
  <c r="V48" i="19"/>
  <c r="P8" i="19"/>
  <c r="AH8" i="19"/>
  <c r="AB48" i="19"/>
  <c r="V8" i="19"/>
  <c r="AH48" i="19"/>
  <c r="AH18" i="19"/>
  <c r="J38" i="19"/>
  <c r="AH28" i="19"/>
  <c r="P18" i="19"/>
  <c r="J28" i="19"/>
  <c r="J48" i="19"/>
  <c r="V28" i="19"/>
  <c r="AB8" i="19"/>
  <c r="P28" i="19"/>
  <c r="AB28" i="19"/>
  <c r="AB38" i="19"/>
  <c r="V27" i="19"/>
  <c r="J17" i="19"/>
  <c r="AB37" i="19"/>
  <c r="P27" i="19"/>
  <c r="AH47" i="19"/>
  <c r="V37" i="19"/>
  <c r="AB47" i="19"/>
  <c r="AH7" i="19"/>
  <c r="V47" i="19"/>
  <c r="J27" i="19"/>
  <c r="AB7" i="19"/>
  <c r="P37" i="19"/>
  <c r="AH17" i="19"/>
  <c r="P47" i="19"/>
  <c r="J37" i="19"/>
  <c r="V7" i="19"/>
  <c r="P17" i="19"/>
  <c r="AB17" i="19"/>
  <c r="P7" i="19"/>
  <c r="J47" i="19"/>
  <c r="AB27" i="19"/>
  <c r="AH37" i="19"/>
  <c r="V17" i="19"/>
  <c r="J7" i="19"/>
  <c r="AH27" i="19"/>
  <c r="AA12" i="1"/>
  <c r="P6" i="19" s="1"/>
  <c r="AB13" i="1"/>
  <c r="V25" i="19"/>
  <c r="V45" i="19"/>
  <c r="J15" i="19"/>
  <c r="AB45" i="19"/>
  <c r="AH25" i="19"/>
  <c r="AH55" i="19"/>
  <c r="AB15" i="19"/>
  <c r="P15" i="19"/>
  <c r="P45" i="19"/>
  <c r="V15" i="19"/>
  <c r="J35" i="19"/>
  <c r="AH45" i="19"/>
  <c r="J25" i="19"/>
  <c r="AB35" i="19"/>
  <c r="AH15" i="19"/>
  <c r="V35" i="19"/>
  <c r="J55" i="19"/>
  <c r="AB55" i="19"/>
  <c r="AB25" i="19"/>
  <c r="AH35" i="19"/>
  <c r="P55" i="19"/>
  <c r="J45" i="19"/>
  <c r="P25" i="19"/>
  <c r="P35" i="19"/>
  <c r="V55" i="19"/>
  <c r="P36" i="19" l="1"/>
  <c r="P16" i="19"/>
  <c r="P26" i="19"/>
  <c r="AH16" i="19"/>
  <c r="AH26" i="19"/>
  <c r="J26" i="19"/>
  <c r="AB36" i="19"/>
  <c r="V36" i="19"/>
  <c r="V26" i="19"/>
  <c r="AB26" i="19"/>
  <c r="AA13" i="1"/>
  <c r="AC13" i="1" s="1"/>
  <c r="AB14" i="1"/>
  <c r="J6" i="19"/>
  <c r="AH46" i="19"/>
  <c r="AH6" i="19"/>
  <c r="J46" i="19"/>
  <c r="J36" i="19"/>
  <c r="AB6" i="19"/>
  <c r="V6" i="19"/>
  <c r="AC12" i="1"/>
  <c r="V16" i="19"/>
  <c r="AH36" i="19"/>
  <c r="J16" i="19"/>
  <c r="AB16" i="19"/>
  <c r="P46" i="19"/>
  <c r="AB46" i="19"/>
  <c r="V46" i="19"/>
  <c r="AA14" i="1" l="1"/>
  <c r="L16" i="19" s="1"/>
  <c r="AC16" i="19"/>
  <c r="AI46" i="19"/>
  <c r="K46" i="19"/>
  <c r="Q46" i="19"/>
  <c r="AC26" i="19"/>
  <c r="AC46" i="19"/>
  <c r="W6" i="19"/>
  <c r="Q36" i="19"/>
  <c r="AI16" i="19"/>
  <c r="AI6" i="19"/>
  <c r="W46" i="19"/>
  <c r="K26" i="19"/>
  <c r="W26" i="19"/>
  <c r="Q26" i="19"/>
  <c r="AC6" i="19"/>
  <c r="K36" i="19"/>
  <c r="AI26" i="19"/>
  <c r="W16" i="19"/>
  <c r="AI36" i="19"/>
  <c r="Q16" i="19"/>
  <c r="K16" i="19"/>
  <c r="K6" i="19"/>
  <c r="AC36" i="19"/>
  <c r="Q6" i="19"/>
  <c r="W36" i="19"/>
  <c r="AJ26" i="19"/>
  <c r="X36" i="19"/>
  <c r="AJ6" i="19"/>
  <c r="R46" i="19"/>
  <c r="L6" i="19"/>
  <c r="R16" i="19"/>
  <c r="AD46" i="19"/>
  <c r="AD36" i="19"/>
  <c r="AD26" i="19"/>
  <c r="AD16" i="19"/>
  <c r="AJ36" i="19"/>
  <c r="L26" i="19"/>
  <c r="AJ16" i="19"/>
  <c r="B223" i="13"/>
  <c r="B222" i="13"/>
  <c r="X46" i="19" l="1"/>
  <c r="R26" i="19"/>
  <c r="X16" i="19"/>
  <c r="X6" i="19"/>
  <c r="R6" i="19"/>
  <c r="X26" i="19"/>
  <c r="L36" i="19"/>
  <c r="AC14" i="1"/>
  <c r="AJ46" i="19"/>
  <c r="R36" i="19"/>
  <c r="AD6" i="19"/>
  <c r="L46" i="19"/>
  <c r="AI52" i="19"/>
  <c r="Q22" i="19"/>
  <c r="Q12" i="19"/>
  <c r="Q42" i="19"/>
  <c r="K22" i="19"/>
  <c r="W52" i="19"/>
  <c r="Q52" i="19"/>
  <c r="W12" i="19"/>
  <c r="Q32" i="19"/>
  <c r="AI42" i="19"/>
  <c r="K32" i="19"/>
  <c r="AC22" i="19"/>
  <c r="AI12" i="19"/>
  <c r="W32" i="19"/>
  <c r="W22" i="19"/>
  <c r="AC52" i="19"/>
  <c r="AI22" i="19"/>
  <c r="K52" i="19"/>
  <c r="K42" i="19"/>
  <c r="AC32" i="19"/>
  <c r="AC42" i="19"/>
  <c r="AI32" i="19"/>
  <c r="W42" i="19"/>
  <c r="K12" i="19"/>
  <c r="AC12"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<sst xmlns="http://schemas.openxmlformats.org/spreadsheetml/2006/main" count="366" uniqueCount="243">
  <si>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</si>
  <si>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</si>
  <si>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</si>
  <si>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</si>
  <si>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</si>
  <si>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</si>
  <si>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</si>
  <si>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</si>
  <si>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</si>
  <si>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</si>
  <si>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</si>
  <si>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</si>
  <si>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</si>
  <si>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</si>
  <si>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</si>
  <si>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</si>
  <si>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</si>
  <si>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</si>
  <si>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</si>
  <si>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</si>
  <si>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</si>
  <si>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</si>
  <si>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</si>
  <si>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</si>
  <si>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</si>
  <si>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</si>
  <si>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</si>
  <si>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</si>
  <si>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</si>
  <si>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</si>
  <si>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</si>
  <si>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</si>
  <si>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</si>
  <si>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</si>
  <si>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</si>
  <si>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</si>
  <si>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</si>
  <si>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</si>
  <si>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</si>
  <si>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</si>
  <si>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</si>
  <si>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</si>
  <si>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</si>
  <si>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</si>
  <si>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</si>
  <si>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</si>
  <si>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</si>
  <si>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</si>
  <si>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</si>
  <si>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</si>
  <si>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</si>
  <si>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</si>
  <si>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</si>
  <si>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</si>
  <si>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</si>
  <si>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</si>
  <si>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</si>
  <si>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</si>
  <si>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</si>
  <si>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</si>
  <si>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</si>
  <si>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</si>
  <si>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</si>
  <si>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</si>
  <si>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</si>
  <si>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</si>
  <si>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</si>
  <si>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</si>
  <si>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</si>
  <si>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</si>
  <si>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</si>
  <si>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</si>
  <si>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</si>
  <si>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</si>
  <si>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</si>
  <si>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</si>
  <si>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</si>
  <si>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</si>
  <si>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</si>
  <si>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</si>
  <si>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</si>
  <si>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</si>
  <si>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</si>
  <si>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</si>
  <si>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</si>
  <si>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</si>
  <si>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</si>
  <si>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</si>
  <si>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</si>
  <si>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</si>
  <si>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</si>
  <si>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</si>
  <si>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</si>
  <si>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</si>
  <si>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</si>
  <si>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</si>
  <si>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</si>
  <si>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</si>
  <si>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</si>
  <si>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</si>
  <si>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</si>
  <si>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</si>
  <si>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</si>
  <si>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</si>
  <si>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</si>
  <si>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</si>
  <si>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</si>
  <si>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</si>
  <si>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</si>
  <si>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</si>
  <si>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</si>
  <si>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</si>
  <si>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</si>
  <si>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</si>
  <si>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</si>
  <si>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</si>
  <si>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</si>
  <si>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</si>
  <si>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</si>
  <si>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</si>
  <si>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</si>
  <si>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</si>
  <si>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</si>
  <si>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</si>
  <si>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</si>
  <si>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</si>
  <si>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</si>
  <si>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</si>
  <si>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</si>
  <si>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</si>
  <si>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</si>
  <si>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</si>
  <si>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</si>
  <si>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</si>
  <si>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</si>
  <si>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</si>
  <si>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</si>
  <si>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</si>
  <si>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</si>
  <si>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</si>
  <si>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</si>
  <si>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</si>
  <si>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</si>
  <si>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</si>
  <si>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</si>
  <si>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</si>
  <si>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</si>
  <si>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</si>
  <si>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</si>
  <si>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</si>
  <si>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</si>
  <si>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</si>
  <si>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</si>
  <si>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</si>
  <si>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</si>
  <si>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</si>
  <si>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</si>
  <si>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</si>
  <si>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</si>
  <si>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</si>
  <si>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</si>
  <si>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</si>
  <si>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</si>
  <si>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</si>
  <si>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</si>
  <si>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</si>
  <si>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</si>
  <si>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</si>
  <si>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</si>
  <si>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</si>
  <si>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</si>
  <si>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</si>
  <si>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</si>
  <si>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</si>
  <si>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</si>
  <si>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</si>
  <si>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</si>
  <si>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</si>
  <si>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</si>
  <si>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</si>
  <si>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</si>
  <si>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</si>
  <si>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</si>
  <si>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</si>
  <si>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</si>
  <si>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</si>
  <si>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</si>
  <si>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</si>
  <si>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</si>
  <si>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</si>
  <si>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</si>
  <si>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</si>
  <si>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</si>
  <si>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</si>
  <si>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</si>
  <si>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</si>
  <si>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</si>
  <si>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</si>
  <si>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</si>
  <si>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</si>
  <si>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</si>
  <si>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</si>
  <si>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</si>
  <si>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</si>
  <si>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</si>
  <si>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</si>
  <si>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</si>
  <si>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</si>
  <si>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</si>
  <si>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</si>
  <si>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</si>
  <si>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OFICINA DE PLANEACIÓN</t>
  </si>
  <si>
    <t>INDEPORTES  - CAUCA</t>
  </si>
  <si>
    <t>De conformidad con las normas legales vigentes, realizar el proceso financiero en forma adecuada y oportuna necesaria para la ejecucion, registro y control de los recursos de Indeportes Cauca</t>
  </si>
  <si>
    <t>Desde la identificacion de la necesidad de recursos, hasta el pleno registro e informes financieros de carácter presupuestal, tesoral y contable.</t>
  </si>
  <si>
    <t xml:space="preserve">Deficiencias  en los registros financieros, fallas en la parametrización y registros inadecuados e inoportunos </t>
  </si>
  <si>
    <t>Posibile  afectación económica y reputacional por incumplimiento en las normas vigentes contables y presentacion de informacion sin la veracidad y transparencia exigida</t>
  </si>
  <si>
    <t>Soportes presupuestales y tesorales, presentados acorde con la documentación consistente al objeto del pago y de acuerdo a lo establecido por la institucion</t>
  </si>
  <si>
    <t>Manejo deficiente del software contable</t>
  </si>
  <si>
    <t>GESTIÓN CONTABLE</t>
  </si>
  <si>
    <t>Verificar periodicamente  la información contable registrada en el software contable</t>
  </si>
  <si>
    <t xml:space="preserve">Generar reportes periodicamente </t>
  </si>
  <si>
    <t>Contador</t>
  </si>
  <si>
    <t>abril-agosto-Diciembre</t>
  </si>
  <si>
    <t>Se generó el primer reporte en este momento se encuentra en proceso de verificación</t>
  </si>
  <si>
    <t xml:space="preserve">Presentación de informes contables y financieros con errores a los entes de control </t>
  </si>
  <si>
    <t>Falta capacitación y  actualización en conocimiento técnico y procesos de la Entidad</t>
  </si>
  <si>
    <t>Legalización de cuentas sin el cumplimiento de todos los requisitos exigidos por la normatividad vigente</t>
  </si>
  <si>
    <t>La supervisión de la cuentas se hace de manera incompleta por parte de algunos supervisores.</t>
  </si>
  <si>
    <t>Notificar al supervisor responsable, cuando se identifique una falla en el proceso y cuando sea reiterativo informar a gerencia</t>
  </si>
  <si>
    <t>permanente</t>
  </si>
  <si>
    <t>Aunque se realiza controles internos no son suficientes para identificar posibles errores a tiempo</t>
  </si>
  <si>
    <t>Auditar periodicamente  la información contable registrada en el software contable</t>
  </si>
  <si>
    <t>Solicitar capacitación de los procesos y procedimientos del área contable de la Entidad</t>
  </si>
  <si>
    <t>junio</t>
  </si>
  <si>
    <t>A la fecha la actividad no se ha realizado la porque está programada para el mes de junio</t>
  </si>
  <si>
    <t>Una vez se detectó la falla en el proceso se procedió a notificar al supervisor responsable</t>
  </si>
  <si>
    <t>Causar obligaciones sin el cumplimiento de requisitos de acuerdo a la normatividad vigente</t>
  </si>
  <si>
    <t>Elaboró</t>
  </si>
  <si>
    <t xml:space="preserve">Cargo </t>
  </si>
  <si>
    <t>Leidy Johana Solarte</t>
  </si>
  <si>
    <t>Contratista de Apoyo Contable</t>
  </si>
  <si>
    <t>MAPA DE RIESGOS VIGENCIA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</si>
</sst>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67">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12" fillId="0" borderId="0" applyFont="0" applyFill="0" applyBorder="0" applyAlignment="0" applyProtection="0"/>
    <xf numFmtId="0" fontId="45" fillId="0" borderId="0"/>
    <xf numFmtId="0" fontId="46" fillId="0" borderId="0"/>
    <xf numFmtId="0" fontId="4" fillId="0" borderId="0"/>
  </cellStyleXfs>
  <cellXfs count="351">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0" fontId="8" fillId="0" borderId="2" xfId="0" applyFont="1" applyBorder="1" applyAlignment="1">
      <alignment horizontal="justify"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0"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2"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2"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7" fillId="11" borderId="3"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1" borderId="4" xfId="0" applyFont="1" applyFill="1" applyBorder="1" applyAlignment="1" applyProtection="1">
      <alignment horizontal="center" vertical="center" wrapText="1" readingOrder="1"/>
      <protection hidden="1"/>
    </xf>
    <xf numFmtId="0" fontId="17" fillId="12" borderId="3"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2" borderId="4" xfId="0" applyFont="1" applyFill="1" applyBorder="1" applyAlignment="1" applyProtection="1">
      <alignment horizontal="center" wrapText="1" readingOrder="1"/>
      <protection hidden="1"/>
    </xf>
    <xf numFmtId="0" fontId="17" fillId="11" borderId="5"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3" borderId="3"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4"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5" borderId="3"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4"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21" fillId="13" borderId="10" xfId="0" applyFont="1" applyFill="1" applyBorder="1" applyAlignment="1" applyProtection="1">
      <alignment horizontal="center" wrapText="1" readingOrder="1"/>
      <protection hidden="1"/>
    </xf>
    <xf numFmtId="0" fontId="0" fillId="3" borderId="0" xfId="0" applyFill="1"/>
    <xf numFmtId="0" fontId="47" fillId="3" borderId="37" xfId="2" applyFont="1" applyFill="1" applyBorder="1"/>
    <xf numFmtId="0" fontId="47" fillId="3" borderId="38" xfId="2" applyFont="1" applyFill="1" applyBorder="1"/>
    <xf numFmtId="0" fontId="47" fillId="3" borderId="39" xfId="2" applyFont="1" applyFill="1" applyBorder="1"/>
    <xf numFmtId="0" fontId="14" fillId="3" borderId="0" xfId="0" applyFont="1" applyFill="1" applyAlignment="1">
      <alignment vertical="center"/>
    </xf>
    <xf numFmtId="0" fontId="4" fillId="3" borderId="0" xfId="0" applyFont="1" applyFill="1"/>
    <xf numFmtId="0" fontId="34" fillId="3" borderId="0" xfId="0" applyFont="1" applyFill="1"/>
    <xf numFmtId="0" fontId="35" fillId="3" borderId="20" xfId="0" applyFont="1" applyFill="1" applyBorder="1" applyAlignment="1">
      <alignment horizontal="center" vertical="center" wrapText="1" readingOrder="1"/>
    </xf>
    <xf numFmtId="0" fontId="36" fillId="3" borderId="20" xfId="0" applyFont="1" applyFill="1" applyBorder="1" applyAlignment="1">
      <alignment horizontal="justify" vertical="center" wrapText="1" readingOrder="1"/>
    </xf>
    <xf numFmtId="9" fontId="35" fillId="3" borderId="29" xfId="0" applyNumberFormat="1"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6" fillId="3" borderId="19" xfId="0" applyFont="1" applyFill="1" applyBorder="1" applyAlignment="1">
      <alignment horizontal="justify" vertical="center" wrapText="1" readingOrder="1"/>
    </xf>
    <xf numFmtId="9" fontId="35" fillId="3" borderId="24" xfId="0" applyNumberFormat="1" applyFont="1" applyFill="1" applyBorder="1" applyAlignment="1">
      <alignment horizontal="center" vertical="center" wrapText="1" readingOrder="1"/>
    </xf>
    <xf numFmtId="0" fontId="36" fillId="3" borderId="24"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0" fontId="36" fillId="3" borderId="27" xfId="0" applyFont="1" applyFill="1" applyBorder="1" applyAlignment="1">
      <alignment horizontal="center" vertical="center" wrapText="1" readingOrder="1"/>
    </xf>
    <xf numFmtId="0" fontId="44" fillId="3" borderId="0" xfId="0" applyFont="1" applyFill="1"/>
    <xf numFmtId="0" fontId="35" fillId="15" borderId="31" xfId="0" applyFont="1" applyFill="1" applyBorder="1" applyAlignment="1">
      <alignment horizontal="center" vertical="center" wrapText="1" readingOrder="1"/>
    </xf>
    <xf numFmtId="0" fontId="35" fillId="15" borderId="32" xfId="0" applyFont="1" applyFill="1" applyBorder="1" applyAlignment="1">
      <alignment horizontal="center" vertical="center" wrapText="1" readingOrder="1"/>
    </xf>
    <xf numFmtId="0" fontId="11" fillId="3" borderId="0" xfId="0" applyFont="1" applyFill="1"/>
    <xf numFmtId="0" fontId="29"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7" fillId="3" borderId="5"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6" xfId="2" applyFont="1" applyFill="1" applyBorder="1"/>
    <xf numFmtId="0" fontId="47" fillId="3" borderId="7" xfId="2" applyFont="1" applyFill="1" applyBorder="1"/>
    <xf numFmtId="0" fontId="47" fillId="3" borderId="9" xfId="2" applyFont="1" applyFill="1" applyBorder="1"/>
    <xf numFmtId="0" fontId="47" fillId="3" borderId="8"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6" xfId="2" quotePrefix="1" applyFont="1" applyFill="1" applyBorder="1" applyAlignment="1">
      <alignment horizontal="left" vertical="top" wrapText="1"/>
    </xf>
    <xf numFmtId="0" fontId="33" fillId="3" borderId="0" xfId="0" applyFont="1" applyFill="1"/>
    <xf numFmtId="0" fontId="33" fillId="0" borderId="0" xfId="0" applyFont="1"/>
    <xf numFmtId="0" fontId="33" fillId="3" borderId="0" xfId="0" applyFont="1" applyFill="1" applyAlignment="1">
      <alignment horizontal="center" vertical="center"/>
    </xf>
    <xf numFmtId="0" fontId="33" fillId="3" borderId="0" xfId="0" applyFont="1" applyFill="1" applyAlignment="1">
      <alignment horizontal="left" vertical="center"/>
    </xf>
    <xf numFmtId="0" fontId="33" fillId="3" borderId="0" xfId="0" applyFont="1" applyFill="1" applyAlignment="1">
      <alignment horizontal="center"/>
    </xf>
    <xf numFmtId="0" fontId="56" fillId="3" borderId="0" xfId="0" applyFont="1" applyFill="1" applyAlignment="1">
      <alignment horizontal="center" vertical="center"/>
    </xf>
    <xf numFmtId="0" fontId="56" fillId="2" borderId="0" xfId="0" applyFont="1" applyFill="1" applyAlignment="1">
      <alignment horizontal="center" vertical="center"/>
    </xf>
    <xf numFmtId="0" fontId="33" fillId="3" borderId="0" xfId="0" applyFont="1" applyFill="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33" fillId="0" borderId="0" xfId="0" applyFont="1" applyAlignment="1">
      <alignment horizontal="center"/>
    </xf>
    <xf numFmtId="0" fontId="56" fillId="2" borderId="19" xfId="0" applyFont="1" applyFill="1" applyBorder="1" applyAlignment="1">
      <alignment horizontal="center" vertical="center" textRotation="90"/>
    </xf>
    <xf numFmtId="0" fontId="33" fillId="0" borderId="19" xfId="0" applyFont="1" applyBorder="1" applyAlignment="1">
      <alignment horizontal="center" vertical="top"/>
    </xf>
    <xf numFmtId="0" fontId="33" fillId="0" borderId="19" xfId="0" applyFont="1" applyBorder="1" applyAlignment="1" applyProtection="1">
      <alignment horizontal="center" vertical="center" wrapText="1"/>
      <protection locked="0"/>
    </xf>
    <xf numFmtId="0" fontId="33" fillId="0" borderId="19" xfId="0" applyFont="1" applyBorder="1" applyAlignment="1" applyProtection="1">
      <alignment vertical="center" wrapText="1"/>
      <protection locked="0"/>
    </xf>
    <xf numFmtId="0" fontId="33" fillId="0" borderId="19" xfId="0" applyFont="1" applyBorder="1" applyAlignment="1" applyProtection="1">
      <alignment horizontal="left" vertical="center" wrapText="1"/>
      <protection locked="0"/>
    </xf>
    <xf numFmtId="0" fontId="57" fillId="0" borderId="19" xfId="0" applyFont="1" applyBorder="1" applyAlignment="1" applyProtection="1">
      <alignment horizontal="left" vertical="center" wrapText="1"/>
      <protection locked="0"/>
    </xf>
    <xf numFmtId="0" fontId="33" fillId="0" borderId="19" xfId="0" applyFont="1" applyBorder="1" applyAlignment="1" applyProtection="1">
      <alignment horizontal="center" vertical="center"/>
      <protection locked="0"/>
    </xf>
    <xf numFmtId="0" fontId="56" fillId="0" borderId="19" xfId="0" applyFont="1" applyBorder="1" applyAlignment="1" applyProtection="1">
      <alignment horizontal="center" vertical="center" wrapText="1"/>
      <protection hidden="1"/>
    </xf>
    <xf numFmtId="9" fontId="33" fillId="0" borderId="19" xfId="0" applyNumberFormat="1" applyFont="1" applyBorder="1" applyAlignment="1" applyProtection="1">
      <alignment horizontal="center" vertical="center" wrapText="1"/>
      <protection hidden="1"/>
    </xf>
    <xf numFmtId="9" fontId="33" fillId="0" borderId="19" xfId="0" applyNumberFormat="1" applyFont="1" applyBorder="1" applyAlignment="1" applyProtection="1">
      <alignment horizontal="center" vertical="center" wrapText="1"/>
      <protection locked="0"/>
    </xf>
    <xf numFmtId="9" fontId="33" fillId="0" borderId="19" xfId="0" applyNumberFormat="1" applyFont="1" applyBorder="1" applyAlignment="1" applyProtection="1">
      <alignment vertical="center" wrapText="1"/>
      <protection hidden="1"/>
    </xf>
    <xf numFmtId="0" fontId="56" fillId="0" borderId="19" xfId="0" applyFont="1" applyBorder="1" applyAlignment="1" applyProtection="1">
      <alignment horizontal="center" vertical="center"/>
      <protection hidden="1"/>
    </xf>
    <xf numFmtId="0" fontId="33" fillId="0" borderId="19" xfId="0" applyFont="1" applyBorder="1" applyAlignment="1">
      <alignment horizontal="center" vertical="center"/>
    </xf>
    <xf numFmtId="0" fontId="33" fillId="0" borderId="19" xfId="0" applyFont="1" applyBorder="1" applyAlignment="1" applyProtection="1">
      <alignment horizontal="justify" vertical="center" wrapText="1"/>
      <protection locked="0"/>
    </xf>
    <xf numFmtId="0" fontId="33" fillId="0" borderId="19" xfId="0" applyFont="1" applyBorder="1" applyAlignment="1" applyProtection="1">
      <alignment horizontal="center" vertical="center"/>
      <protection hidden="1"/>
    </xf>
    <xf numFmtId="0" fontId="33" fillId="0" borderId="19" xfId="0" applyFont="1" applyBorder="1" applyAlignment="1" applyProtection="1">
      <alignment horizontal="center" vertical="center" textRotation="90"/>
      <protection locked="0"/>
    </xf>
    <xf numFmtId="9" fontId="33" fillId="0" borderId="19" xfId="0" applyNumberFormat="1" applyFont="1" applyBorder="1" applyAlignment="1" applyProtection="1">
      <alignment horizontal="center" vertical="center"/>
      <protection hidden="1"/>
    </xf>
    <xf numFmtId="164" fontId="33" fillId="0" borderId="19" xfId="1" applyNumberFormat="1" applyFont="1" applyBorder="1" applyAlignment="1">
      <alignment horizontal="center" vertical="center"/>
    </xf>
    <xf numFmtId="0" fontId="56" fillId="0" borderId="19" xfId="0" applyFont="1" applyBorder="1" applyAlignment="1" applyProtection="1">
      <alignment horizontal="center" vertical="center" textRotation="90" wrapText="1"/>
      <protection hidden="1"/>
    </xf>
    <xf numFmtId="0" fontId="56" fillId="0" borderId="19" xfId="0" applyFont="1" applyBorder="1" applyAlignment="1" applyProtection="1">
      <alignment horizontal="center" vertical="center" textRotation="90"/>
      <protection hidden="1"/>
    </xf>
    <xf numFmtId="14" fontId="33" fillId="0" borderId="19" xfId="0" applyNumberFormat="1" applyFont="1" applyBorder="1" applyAlignment="1" applyProtection="1">
      <alignment horizontal="center" vertical="center"/>
      <protection locked="0"/>
    </xf>
    <xf numFmtId="0" fontId="33" fillId="0" borderId="19" xfId="0" applyFont="1" applyBorder="1" applyAlignment="1" applyProtection="1">
      <alignment horizontal="center" vertical="top" wrapText="1"/>
      <protection locked="0"/>
    </xf>
    <xf numFmtId="0" fontId="33" fillId="0" borderId="19" xfId="0" applyFont="1" applyBorder="1" applyAlignment="1" applyProtection="1">
      <alignment horizontal="center" vertical="top"/>
      <protection locked="0"/>
    </xf>
    <xf numFmtId="0" fontId="57" fillId="0" borderId="19" xfId="0" applyFont="1" applyBorder="1" applyAlignment="1" applyProtection="1">
      <alignment vertical="center" wrapText="1"/>
      <protection locked="0"/>
    </xf>
    <xf numFmtId="0" fontId="33" fillId="0" borderId="19" xfId="0" applyFont="1" applyBorder="1" applyAlignment="1" applyProtection="1">
      <alignment horizontal="justify" vertical="center"/>
      <protection locked="0"/>
    </xf>
    <xf numFmtId="0" fontId="48" fillId="14" borderId="34" xfId="2" applyFont="1" applyFill="1" applyBorder="1" applyAlignment="1">
      <alignment horizontal="center" vertical="center" wrapText="1"/>
    </xf>
    <xf numFmtId="0" fontId="48" fillId="14" borderId="35" xfId="2" applyFont="1" applyFill="1" applyBorder="1" applyAlignment="1">
      <alignment horizontal="center" vertical="center" wrapText="1"/>
    </xf>
    <xf numFmtId="0" fontId="48" fillId="14" borderId="36" xfId="2" applyFont="1" applyFill="1" applyBorder="1" applyAlignment="1">
      <alignment horizontal="center" vertical="center" wrapText="1"/>
    </xf>
    <xf numFmtId="0" fontId="47" fillId="0" borderId="5"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6" xfId="2" quotePrefix="1" applyFont="1" applyBorder="1" applyAlignment="1">
      <alignment horizontal="left" vertical="center" wrapText="1"/>
    </xf>
    <xf numFmtId="0" fontId="47" fillId="0" borderId="54" xfId="2" quotePrefix="1" applyFont="1" applyBorder="1" applyAlignment="1">
      <alignment horizontal="left" vertical="center" wrapText="1"/>
    </xf>
    <xf numFmtId="0" fontId="47" fillId="0" borderId="55"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9" fillId="3" borderId="37" xfId="2" quotePrefix="1" applyFont="1" applyFill="1" applyBorder="1" applyAlignment="1">
      <alignment horizontal="left" vertical="top" wrapText="1"/>
    </xf>
    <xf numFmtId="0" fontId="50" fillId="3" borderId="38" xfId="2" quotePrefix="1" applyFont="1" applyFill="1" applyBorder="1" applyAlignment="1">
      <alignment horizontal="left" vertical="top" wrapText="1"/>
    </xf>
    <xf numFmtId="0" fontId="50" fillId="3" borderId="39" xfId="2" quotePrefix="1" applyFont="1" applyFill="1" applyBorder="1" applyAlignment="1">
      <alignment horizontal="left" vertical="top" wrapText="1"/>
    </xf>
    <xf numFmtId="0" fontId="47" fillId="0" borderId="5"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6" xfId="2" quotePrefix="1" applyFont="1" applyBorder="1" applyAlignment="1">
      <alignment horizontal="left" vertical="top" wrapText="1"/>
    </xf>
    <xf numFmtId="0" fontId="52" fillId="14" borderId="40" xfId="3" applyFont="1" applyFill="1" applyBorder="1" applyAlignment="1">
      <alignment horizontal="center" vertical="center" wrapText="1"/>
    </xf>
    <xf numFmtId="0" fontId="52" fillId="14" borderId="41" xfId="3" applyFont="1" applyFill="1" applyBorder="1" applyAlignment="1">
      <alignment horizontal="center" vertical="center" wrapText="1"/>
    </xf>
    <xf numFmtId="0" fontId="52" fillId="14" borderId="42" xfId="2" applyFont="1" applyFill="1" applyBorder="1" applyAlignment="1">
      <alignment horizontal="center" vertical="center"/>
    </xf>
    <xf numFmtId="0" fontId="52" fillId="14" borderId="43" xfId="2" applyFont="1" applyFill="1" applyBorder="1" applyAlignment="1">
      <alignment horizontal="center" vertical="center"/>
    </xf>
    <xf numFmtId="0" fontId="1" fillId="3" borderId="54" xfId="2" quotePrefix="1" applyFont="1" applyFill="1" applyBorder="1" applyAlignment="1">
      <alignment horizontal="justify" vertical="center" wrapText="1"/>
    </xf>
    <xf numFmtId="0" fontId="1" fillId="3" borderId="55" xfId="2" quotePrefix="1" applyFont="1" applyFill="1" applyBorder="1" applyAlignment="1">
      <alignment horizontal="justify" vertical="center" wrapText="1"/>
    </xf>
    <xf numFmtId="0" fontId="1" fillId="3" borderId="56" xfId="2" quotePrefix="1" applyFont="1" applyFill="1" applyBorder="1" applyAlignment="1">
      <alignment horizontal="justify" vertical="center" wrapText="1"/>
    </xf>
    <xf numFmtId="0" fontId="52" fillId="3" borderId="44" xfId="3" applyFont="1" applyFill="1" applyBorder="1" applyAlignment="1">
      <alignment horizontal="left" vertical="top" wrapText="1" readingOrder="1"/>
    </xf>
    <xf numFmtId="0" fontId="52" fillId="3" borderId="45" xfId="3" applyFont="1" applyFill="1" applyBorder="1" applyAlignment="1">
      <alignment horizontal="left" vertical="top" wrapText="1" readingOrder="1"/>
    </xf>
    <xf numFmtId="0" fontId="53" fillId="3" borderId="46" xfId="2" applyFont="1" applyFill="1" applyBorder="1" applyAlignment="1">
      <alignment horizontal="justify" vertical="center" wrapText="1"/>
    </xf>
    <xf numFmtId="0" fontId="53" fillId="3" borderId="47" xfId="2" applyFont="1" applyFill="1" applyBorder="1" applyAlignment="1">
      <alignment horizontal="justify" vertical="center" wrapText="1"/>
    </xf>
    <xf numFmtId="0" fontId="52" fillId="3" borderId="48" xfId="0" applyFont="1" applyFill="1" applyBorder="1" applyAlignment="1">
      <alignment horizontal="left" vertical="center" wrapText="1"/>
    </xf>
    <xf numFmtId="0" fontId="52" fillId="3" borderId="49" xfId="0" applyFont="1" applyFill="1" applyBorder="1" applyAlignment="1">
      <alignment horizontal="left" vertical="center" wrapText="1"/>
    </xf>
    <xf numFmtId="0" fontId="53" fillId="3" borderId="50" xfId="2" applyFont="1" applyFill="1" applyBorder="1" applyAlignment="1">
      <alignment horizontal="justify" vertical="center" wrapText="1"/>
    </xf>
    <xf numFmtId="0" fontId="53" fillId="3" borderId="51" xfId="2" applyFont="1" applyFill="1" applyBorder="1" applyAlignment="1">
      <alignment horizontal="justify" vertical="center" wrapText="1"/>
    </xf>
    <xf numFmtId="0" fontId="47" fillId="3" borderId="5"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6" xfId="2" applyFont="1" applyFill="1" applyBorder="1" applyAlignment="1">
      <alignment horizontal="left" vertical="top" wrapText="1"/>
    </xf>
    <xf numFmtId="0" fontId="52" fillId="3" borderId="57" xfId="0" applyFont="1" applyFill="1" applyBorder="1" applyAlignment="1">
      <alignment horizontal="left" vertical="center" wrapText="1"/>
    </xf>
    <xf numFmtId="0" fontId="52" fillId="3" borderId="58" xfId="0" applyFont="1" applyFill="1" applyBorder="1" applyAlignment="1">
      <alignment horizontal="left"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3" fillId="3" borderId="52" xfId="0" applyFont="1" applyFill="1" applyBorder="1" applyAlignment="1">
      <alignment horizontal="justify" vertical="center" wrapText="1"/>
    </xf>
    <xf numFmtId="0" fontId="53" fillId="3" borderId="53" xfId="0" applyFont="1" applyFill="1" applyBorder="1" applyAlignment="1">
      <alignment horizontal="justify" vertical="center" wrapText="1"/>
    </xf>
    <xf numFmtId="0" fontId="56" fillId="2" borderId="19" xfId="0" applyFont="1" applyFill="1" applyBorder="1" applyAlignment="1">
      <alignment horizontal="center" vertical="center" wrapText="1"/>
    </xf>
    <xf numFmtId="0" fontId="56" fillId="2" borderId="19" xfId="0" applyFont="1" applyFill="1" applyBorder="1" applyAlignment="1">
      <alignment horizontal="center" vertical="center" textRotation="90" wrapText="1"/>
    </xf>
    <xf numFmtId="0" fontId="56" fillId="2" borderId="19" xfId="0" applyFont="1" applyFill="1" applyBorder="1" applyAlignment="1">
      <alignment horizontal="center" vertical="center"/>
    </xf>
    <xf numFmtId="0" fontId="24" fillId="2" borderId="63"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4" xfId="0" applyFont="1" applyFill="1" applyBorder="1" applyAlignment="1">
      <alignment horizontal="center" vertical="center"/>
    </xf>
    <xf numFmtId="0" fontId="56" fillId="2" borderId="19" xfId="0" applyFont="1" applyFill="1" applyBorder="1" applyAlignment="1">
      <alignment horizontal="center" vertical="center" textRotation="90"/>
    </xf>
    <xf numFmtId="0" fontId="33" fillId="0" borderId="0" xfId="0" applyFont="1" applyAlignment="1">
      <alignment horizontal="left" vertical="center"/>
    </xf>
    <xf numFmtId="0" fontId="24" fillId="2" borderId="61"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62" xfId="0" applyFont="1" applyFill="1" applyBorder="1" applyAlignment="1">
      <alignment horizontal="center" vertical="center"/>
    </xf>
    <xf numFmtId="0" fontId="24" fillId="2" borderId="65" xfId="0" applyFont="1" applyFill="1" applyBorder="1" applyAlignment="1">
      <alignment horizontal="center" vertical="center"/>
    </xf>
    <xf numFmtId="0" fontId="24" fillId="2" borderId="55" xfId="0" applyFont="1" applyFill="1" applyBorder="1" applyAlignment="1">
      <alignment horizontal="center" vertical="center"/>
    </xf>
    <xf numFmtId="0" fontId="24" fillId="2" borderId="66" xfId="0" applyFont="1" applyFill="1" applyBorder="1" applyAlignment="1">
      <alignment horizontal="center" vertical="center"/>
    </xf>
    <xf numFmtId="0" fontId="33" fillId="3" borderId="0" xfId="0" applyFont="1" applyFill="1" applyAlignment="1">
      <alignment horizontal="left" vertical="center"/>
    </xf>
    <xf numFmtId="0" fontId="33" fillId="3" borderId="19" xfId="0" applyFont="1" applyFill="1" applyBorder="1" applyAlignment="1" applyProtection="1">
      <alignment horizontal="left" vertical="center" wrapText="1"/>
      <protection locked="0"/>
    </xf>
    <xf numFmtId="0" fontId="56" fillId="2" borderId="19" xfId="0" applyFont="1" applyFill="1" applyBorder="1" applyAlignment="1">
      <alignment horizontal="left" vertical="center"/>
    </xf>
    <xf numFmtId="0" fontId="56" fillId="3" borderId="19" xfId="0" applyFont="1" applyFill="1" applyBorder="1" applyAlignment="1" applyProtection="1">
      <alignment horizontal="left" vertical="center"/>
      <protection locked="0"/>
    </xf>
    <xf numFmtId="0" fontId="23" fillId="0" borderId="0" xfId="0" applyFont="1" applyAlignment="1">
      <alignment horizontal="center" vertical="center" wrapText="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3" xfId="0" applyFont="1" applyBorder="1" applyAlignment="1">
      <alignment horizontal="center"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6" xfId="0" applyFont="1" applyFill="1" applyBorder="1" applyAlignment="1">
      <alignment horizontal="center" vertical="center" textRotation="90" wrapText="1" readingOrder="1"/>
    </xf>
    <xf numFmtId="0" fontId="19" fillId="12" borderId="11" xfId="0" applyFont="1" applyFill="1" applyBorder="1" applyAlignment="1">
      <alignment horizontal="center" vertical="center" wrapText="1" readingOrder="1"/>
    </xf>
    <xf numFmtId="0" fontId="19" fillId="12" borderId="12" xfId="0" applyFont="1" applyFill="1" applyBorder="1" applyAlignment="1">
      <alignment horizontal="center" vertical="center"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1" borderId="11" xfId="0" applyFont="1" applyFill="1" applyBorder="1" applyAlignment="1">
      <alignment horizontal="center" vertical="center" wrapText="1" readingOrder="1"/>
    </xf>
    <xf numFmtId="0" fontId="19" fillId="11" borderId="12"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3" borderId="11" xfId="0" applyFont="1" applyFill="1" applyBorder="1" applyAlignment="1">
      <alignment horizontal="center" vertical="center" wrapText="1" readingOrder="1"/>
    </xf>
    <xf numFmtId="0" fontId="19" fillId="13" borderId="12"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5" borderId="11" xfId="0" applyFont="1" applyFill="1" applyBorder="1" applyAlignment="1">
      <alignment horizontal="center" vertical="center" wrapText="1" readingOrder="1"/>
    </xf>
    <xf numFmtId="0" fontId="19" fillId="5" borderId="12"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41" fillId="0" borderId="3" xfId="0" applyFont="1" applyBorder="1" applyAlignment="1">
      <alignment horizontal="center" vertical="center" wrapText="1"/>
    </xf>
    <xf numFmtId="0" fontId="41" fillId="0" borderId="10"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wrapText="1"/>
    </xf>
    <xf numFmtId="0" fontId="40" fillId="11" borderId="11" xfId="0" applyFont="1" applyFill="1" applyBorder="1" applyAlignment="1">
      <alignment horizontal="center" vertical="center" wrapText="1" readingOrder="1"/>
    </xf>
    <xf numFmtId="0" fontId="40" fillId="11" borderId="12" xfId="0" applyFont="1" applyFill="1" applyBorder="1" applyAlignment="1">
      <alignment horizontal="center" vertical="center" wrapText="1" readingOrder="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0" fillId="12" borderId="11" xfId="0" applyFont="1" applyFill="1" applyBorder="1" applyAlignment="1">
      <alignment horizontal="center" vertical="center" wrapText="1" readingOrder="1"/>
    </xf>
    <xf numFmtId="0" fontId="40" fillId="12" borderId="12"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39" fillId="0" borderId="0" xfId="0" applyFont="1" applyAlignment="1">
      <alignment horizontal="center" vertical="center" wrapText="1"/>
    </xf>
    <xf numFmtId="0" fontId="20" fillId="0" borderId="0" xfId="0" applyFont="1" applyAlignment="1">
      <alignment horizontal="center" vertical="center" wrapText="1"/>
    </xf>
    <xf numFmtId="0" fontId="40" fillId="5" borderId="11" xfId="0" applyFont="1" applyFill="1" applyBorder="1" applyAlignment="1">
      <alignment horizontal="center" vertical="center" wrapText="1" readingOrder="1"/>
    </xf>
    <xf numFmtId="0" fontId="40" fillId="5" borderId="12" xfId="0" applyFont="1" applyFill="1" applyBorder="1" applyAlignment="1">
      <alignment horizontal="center" vertical="center" wrapText="1" readingOrder="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13" borderId="11" xfId="0" applyFont="1" applyFill="1" applyBorder="1" applyAlignment="1">
      <alignment horizontal="center" vertical="center" wrapText="1" readingOrder="1"/>
    </xf>
    <xf numFmtId="0" fontId="40" fillId="13" borderId="12"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22" fillId="0" borderId="0" xfId="0" applyFont="1" applyAlignment="1">
      <alignment horizontal="center" vertical="center"/>
    </xf>
    <xf numFmtId="0" fontId="43" fillId="0" borderId="0" xfId="0" applyFont="1" applyAlignment="1">
      <alignment horizontal="center" vertical="center"/>
    </xf>
    <xf numFmtId="0" fontId="38" fillId="15" borderId="21" xfId="0" applyFont="1" applyFill="1" applyBorder="1" applyAlignment="1">
      <alignment horizontal="center" vertical="center" wrapText="1" readingOrder="1"/>
    </xf>
    <xf numFmtId="0" fontId="38" fillId="15" borderId="22" xfId="0" applyFont="1" applyFill="1" applyBorder="1" applyAlignment="1">
      <alignment horizontal="center" vertical="center" wrapText="1" readingOrder="1"/>
    </xf>
    <xf numFmtId="0" fontId="38" fillId="15" borderId="33"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0" xfId="0" applyFont="1" applyFill="1" applyBorder="1" applyAlignment="1">
      <alignment horizontal="center" vertical="center" wrapText="1" readingOrder="1"/>
    </xf>
    <xf numFmtId="0" fontId="35" fillId="15" borderId="31"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5" fillId="3" borderId="23" xfId="0" applyFont="1" applyFill="1" applyBorder="1" applyAlignment="1">
      <alignment horizontal="center" vertical="center" wrapText="1" readingOrder="1"/>
    </xf>
    <xf numFmtId="0" fontId="35" fillId="3" borderId="20" xfId="0"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2" zoomScale="110" zoomScaleNormal="110" workbookViewId="0">
      <selection activeCell="E25" sqref="E25:F25"/>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6384" width="11.42578125" style="69"/>
  </cols>
  <sheetData>
    <row r="1" spans="2:8" ht="15.75" thickBot="1" x14ac:dyDescent="0.3"/>
    <row r="2" spans="2:8" ht="18" x14ac:dyDescent="0.25">
      <c r="B2" s="145" t="s">
        <v>163</v>
      </c>
      <c r="C2" s="146"/>
      <c r="D2" s="146"/>
      <c r="E2" s="146"/>
      <c r="F2" s="146"/>
      <c r="G2" s="146"/>
      <c r="H2" s="147"/>
    </row>
    <row r="3" spans="2:8" x14ac:dyDescent="0.25">
      <c r="B3" s="70"/>
      <c r="C3" s="71"/>
      <c r="D3" s="71"/>
      <c r="E3" s="71"/>
      <c r="F3" s="71"/>
      <c r="G3" s="71"/>
      <c r="H3" s="72"/>
    </row>
    <row r="4" spans="2:8" ht="63" customHeight="1" x14ac:dyDescent="0.25">
      <c r="B4" s="148" t="s">
        <v>206</v>
      </c>
      <c r="C4" s="149"/>
      <c r="D4" s="149"/>
      <c r="E4" s="149"/>
      <c r="F4" s="149"/>
      <c r="G4" s="149"/>
      <c r="H4" s="150"/>
    </row>
    <row r="5" spans="2:8" ht="63" customHeight="1" x14ac:dyDescent="0.25">
      <c r="B5" s="151"/>
      <c r="C5" s="152"/>
      <c r="D5" s="152"/>
      <c r="E5" s="152"/>
      <c r="F5" s="152"/>
      <c r="G5" s="152"/>
      <c r="H5" s="153"/>
    </row>
    <row r="6" spans="2:8" ht="16.5" x14ac:dyDescent="0.25">
      <c r="B6" s="154" t="s">
        <v>161</v>
      </c>
      <c r="C6" s="155"/>
      <c r="D6" s="155"/>
      <c r="E6" s="155"/>
      <c r="F6" s="155"/>
      <c r="G6" s="155"/>
      <c r="H6" s="156"/>
    </row>
    <row r="7" spans="2:8" ht="95.25" customHeight="1" x14ac:dyDescent="0.25">
      <c r="B7" s="164" t="s">
        <v>166</v>
      </c>
      <c r="C7" s="165"/>
      <c r="D7" s="165"/>
      <c r="E7" s="165"/>
      <c r="F7" s="165"/>
      <c r="G7" s="165"/>
      <c r="H7" s="166"/>
    </row>
    <row r="8" spans="2:8" ht="16.5" x14ac:dyDescent="0.25">
      <c r="B8" s="106"/>
      <c r="C8" s="107"/>
      <c r="D8" s="107"/>
      <c r="E8" s="107"/>
      <c r="F8" s="107"/>
      <c r="G8" s="107"/>
      <c r="H8" s="108"/>
    </row>
    <row r="9" spans="2:8" ht="16.5" customHeight="1" x14ac:dyDescent="0.25">
      <c r="B9" s="157" t="s">
        <v>199</v>
      </c>
      <c r="C9" s="158"/>
      <c r="D9" s="158"/>
      <c r="E9" s="158"/>
      <c r="F9" s="158"/>
      <c r="G9" s="158"/>
      <c r="H9" s="159"/>
    </row>
    <row r="10" spans="2:8" ht="44.25" customHeight="1" x14ac:dyDescent="0.25">
      <c r="B10" s="157"/>
      <c r="C10" s="158"/>
      <c r="D10" s="158"/>
      <c r="E10" s="158"/>
      <c r="F10" s="158"/>
      <c r="G10" s="158"/>
      <c r="H10" s="159"/>
    </row>
    <row r="11" spans="2:8" ht="15.75" thickBot="1" x14ac:dyDescent="0.3">
      <c r="B11" s="95"/>
      <c r="C11" s="98"/>
      <c r="D11" s="103"/>
      <c r="E11" s="104"/>
      <c r="F11" s="104"/>
      <c r="G11" s="105"/>
      <c r="H11" s="99"/>
    </row>
    <row r="12" spans="2:8" ht="15.75" thickTop="1" x14ac:dyDescent="0.25">
      <c r="B12" s="95"/>
      <c r="C12" s="160" t="s">
        <v>162</v>
      </c>
      <c r="D12" s="161"/>
      <c r="E12" s="162" t="s">
        <v>200</v>
      </c>
      <c r="F12" s="163"/>
      <c r="G12" s="98"/>
      <c r="H12" s="99"/>
    </row>
    <row r="13" spans="2:8" ht="35.25" customHeight="1" x14ac:dyDescent="0.25">
      <c r="B13" s="95"/>
      <c r="C13" s="167" t="s">
        <v>193</v>
      </c>
      <c r="D13" s="168"/>
      <c r="E13" s="169" t="s">
        <v>198</v>
      </c>
      <c r="F13" s="170"/>
      <c r="G13" s="98"/>
      <c r="H13" s="99"/>
    </row>
    <row r="14" spans="2:8" ht="17.25" customHeight="1" x14ac:dyDescent="0.25">
      <c r="B14" s="95"/>
      <c r="C14" s="167" t="s">
        <v>194</v>
      </c>
      <c r="D14" s="168"/>
      <c r="E14" s="169" t="s">
        <v>196</v>
      </c>
      <c r="F14" s="170"/>
      <c r="G14" s="98"/>
      <c r="H14" s="99"/>
    </row>
    <row r="15" spans="2:8" ht="19.5" customHeight="1" x14ac:dyDescent="0.25">
      <c r="B15" s="95"/>
      <c r="C15" s="167" t="s">
        <v>195</v>
      </c>
      <c r="D15" s="168"/>
      <c r="E15" s="169" t="s">
        <v>197</v>
      </c>
      <c r="F15" s="170"/>
      <c r="G15" s="98"/>
      <c r="H15" s="99"/>
    </row>
    <row r="16" spans="2:8" ht="69.75" customHeight="1" x14ac:dyDescent="0.25">
      <c r="B16" s="95"/>
      <c r="C16" s="167" t="s">
        <v>164</v>
      </c>
      <c r="D16" s="168"/>
      <c r="E16" s="169" t="s">
        <v>165</v>
      </c>
      <c r="F16" s="170"/>
      <c r="G16" s="98"/>
      <c r="H16" s="99"/>
    </row>
    <row r="17" spans="2:8" ht="34.5" customHeight="1" x14ac:dyDescent="0.25">
      <c r="B17" s="95"/>
      <c r="C17" s="171" t="s">
        <v>2</v>
      </c>
      <c r="D17" s="172"/>
      <c r="E17" s="173" t="s">
        <v>207</v>
      </c>
      <c r="F17" s="174"/>
      <c r="G17" s="98"/>
      <c r="H17" s="99"/>
    </row>
    <row r="18" spans="2:8" ht="27.75" customHeight="1" x14ac:dyDescent="0.25">
      <c r="B18" s="95"/>
      <c r="C18" s="171" t="s">
        <v>3</v>
      </c>
      <c r="D18" s="172"/>
      <c r="E18" s="173" t="s">
        <v>208</v>
      </c>
      <c r="F18" s="174"/>
      <c r="G18" s="98"/>
      <c r="H18" s="99"/>
    </row>
    <row r="19" spans="2:8" ht="28.5" customHeight="1" x14ac:dyDescent="0.25">
      <c r="B19" s="95"/>
      <c r="C19" s="171" t="s">
        <v>42</v>
      </c>
      <c r="D19" s="172"/>
      <c r="E19" s="173" t="s">
        <v>209</v>
      </c>
      <c r="F19" s="174"/>
      <c r="G19" s="98"/>
      <c r="H19" s="99"/>
    </row>
    <row r="20" spans="2:8" ht="72.75" customHeight="1" x14ac:dyDescent="0.25">
      <c r="B20" s="95"/>
      <c r="C20" s="171" t="s">
        <v>1</v>
      </c>
      <c r="D20" s="172"/>
      <c r="E20" s="173" t="s">
        <v>210</v>
      </c>
      <c r="F20" s="174"/>
      <c r="G20" s="98"/>
      <c r="H20" s="99"/>
    </row>
    <row r="21" spans="2:8" ht="64.5" customHeight="1" x14ac:dyDescent="0.25">
      <c r="B21" s="95"/>
      <c r="C21" s="171" t="s">
        <v>50</v>
      </c>
      <c r="D21" s="172"/>
      <c r="E21" s="173" t="s">
        <v>168</v>
      </c>
      <c r="F21" s="174"/>
      <c r="G21" s="98"/>
      <c r="H21" s="99"/>
    </row>
    <row r="22" spans="2:8" ht="71.25" customHeight="1" x14ac:dyDescent="0.25">
      <c r="B22" s="95"/>
      <c r="C22" s="171" t="s">
        <v>167</v>
      </c>
      <c r="D22" s="172"/>
      <c r="E22" s="173" t="s">
        <v>169</v>
      </c>
      <c r="F22" s="174"/>
      <c r="G22" s="98"/>
      <c r="H22" s="99"/>
    </row>
    <row r="23" spans="2:8" ht="55.5" customHeight="1" x14ac:dyDescent="0.25">
      <c r="B23" s="95"/>
      <c r="C23" s="178" t="s">
        <v>170</v>
      </c>
      <c r="D23" s="179"/>
      <c r="E23" s="173" t="s">
        <v>171</v>
      </c>
      <c r="F23" s="174"/>
      <c r="G23" s="98"/>
      <c r="H23" s="99"/>
    </row>
    <row r="24" spans="2:8" ht="42" customHeight="1" x14ac:dyDescent="0.25">
      <c r="B24" s="95"/>
      <c r="C24" s="178" t="s">
        <v>48</v>
      </c>
      <c r="D24" s="179"/>
      <c r="E24" s="173" t="s">
        <v>172</v>
      </c>
      <c r="F24" s="174"/>
      <c r="G24" s="98"/>
      <c r="H24" s="99"/>
    </row>
    <row r="25" spans="2:8" ht="59.25" customHeight="1" x14ac:dyDescent="0.25">
      <c r="B25" s="95"/>
      <c r="C25" s="178" t="s">
        <v>160</v>
      </c>
      <c r="D25" s="179"/>
      <c r="E25" s="173" t="s">
        <v>173</v>
      </c>
      <c r="F25" s="174"/>
      <c r="G25" s="98"/>
      <c r="H25" s="99"/>
    </row>
    <row r="26" spans="2:8" ht="23.25" customHeight="1" x14ac:dyDescent="0.25">
      <c r="B26" s="95"/>
      <c r="C26" s="178" t="s">
        <v>12</v>
      </c>
      <c r="D26" s="179"/>
      <c r="E26" s="173" t="s">
        <v>174</v>
      </c>
      <c r="F26" s="174"/>
      <c r="G26" s="98"/>
      <c r="H26" s="99"/>
    </row>
    <row r="27" spans="2:8" ht="30.75" customHeight="1" x14ac:dyDescent="0.25">
      <c r="B27" s="95"/>
      <c r="C27" s="178" t="s">
        <v>178</v>
      </c>
      <c r="D27" s="179"/>
      <c r="E27" s="173" t="s">
        <v>175</v>
      </c>
      <c r="F27" s="174"/>
      <c r="G27" s="98"/>
      <c r="H27" s="99"/>
    </row>
    <row r="28" spans="2:8" ht="35.25" customHeight="1" x14ac:dyDescent="0.25">
      <c r="B28" s="95"/>
      <c r="C28" s="178" t="s">
        <v>179</v>
      </c>
      <c r="D28" s="179"/>
      <c r="E28" s="173" t="s">
        <v>176</v>
      </c>
      <c r="F28" s="174"/>
      <c r="G28" s="98"/>
      <c r="H28" s="99"/>
    </row>
    <row r="29" spans="2:8" ht="33" customHeight="1" x14ac:dyDescent="0.25">
      <c r="B29" s="95"/>
      <c r="C29" s="178" t="s">
        <v>179</v>
      </c>
      <c r="D29" s="179"/>
      <c r="E29" s="173" t="s">
        <v>176</v>
      </c>
      <c r="F29" s="174"/>
      <c r="G29" s="98"/>
      <c r="H29" s="99"/>
    </row>
    <row r="30" spans="2:8" ht="30" customHeight="1" x14ac:dyDescent="0.25">
      <c r="B30" s="95"/>
      <c r="C30" s="178" t="s">
        <v>180</v>
      </c>
      <c r="D30" s="179"/>
      <c r="E30" s="173" t="s">
        <v>177</v>
      </c>
      <c r="F30" s="174"/>
      <c r="G30" s="98"/>
      <c r="H30" s="99"/>
    </row>
    <row r="31" spans="2:8" ht="35.25" customHeight="1" x14ac:dyDescent="0.25">
      <c r="B31" s="95"/>
      <c r="C31" s="178" t="s">
        <v>181</v>
      </c>
      <c r="D31" s="179"/>
      <c r="E31" s="173" t="s">
        <v>182</v>
      </c>
      <c r="F31" s="174"/>
      <c r="G31" s="98"/>
      <c r="H31" s="99"/>
    </row>
    <row r="32" spans="2:8" ht="31.5" customHeight="1" x14ac:dyDescent="0.25">
      <c r="B32" s="95"/>
      <c r="C32" s="178" t="s">
        <v>183</v>
      </c>
      <c r="D32" s="179"/>
      <c r="E32" s="173" t="s">
        <v>184</v>
      </c>
      <c r="F32" s="174"/>
      <c r="G32" s="98"/>
      <c r="H32" s="99"/>
    </row>
    <row r="33" spans="2:8" ht="35.25" customHeight="1" x14ac:dyDescent="0.25">
      <c r="B33" s="95"/>
      <c r="C33" s="178" t="s">
        <v>185</v>
      </c>
      <c r="D33" s="179"/>
      <c r="E33" s="173" t="s">
        <v>186</v>
      </c>
      <c r="F33" s="174"/>
      <c r="G33" s="98"/>
      <c r="H33" s="99"/>
    </row>
    <row r="34" spans="2:8" ht="59.25" customHeight="1" x14ac:dyDescent="0.25">
      <c r="B34" s="95"/>
      <c r="C34" s="178" t="s">
        <v>187</v>
      </c>
      <c r="D34" s="179"/>
      <c r="E34" s="173" t="s">
        <v>188</v>
      </c>
      <c r="F34" s="174"/>
      <c r="G34" s="98"/>
      <c r="H34" s="99"/>
    </row>
    <row r="35" spans="2:8" ht="29.25" customHeight="1" x14ac:dyDescent="0.25">
      <c r="B35" s="95"/>
      <c r="C35" s="178" t="s">
        <v>29</v>
      </c>
      <c r="D35" s="179"/>
      <c r="E35" s="173" t="s">
        <v>189</v>
      </c>
      <c r="F35" s="174"/>
      <c r="G35" s="98"/>
      <c r="H35" s="99"/>
    </row>
    <row r="36" spans="2:8" ht="82.5" customHeight="1" x14ac:dyDescent="0.25">
      <c r="B36" s="95"/>
      <c r="C36" s="178" t="s">
        <v>191</v>
      </c>
      <c r="D36" s="179"/>
      <c r="E36" s="173" t="s">
        <v>190</v>
      </c>
      <c r="F36" s="174"/>
      <c r="G36" s="98"/>
      <c r="H36" s="99"/>
    </row>
    <row r="37" spans="2:8" ht="46.5" customHeight="1" x14ac:dyDescent="0.25">
      <c r="B37" s="95"/>
      <c r="C37" s="178" t="s">
        <v>39</v>
      </c>
      <c r="D37" s="179"/>
      <c r="E37" s="173" t="s">
        <v>192</v>
      </c>
      <c r="F37" s="174"/>
      <c r="G37" s="98"/>
      <c r="H37" s="99"/>
    </row>
    <row r="38" spans="2:8" ht="6.75" customHeight="1" thickBot="1" x14ac:dyDescent="0.3">
      <c r="B38" s="95"/>
      <c r="C38" s="180"/>
      <c r="D38" s="181"/>
      <c r="E38" s="182"/>
      <c r="F38" s="183"/>
      <c r="G38" s="98"/>
      <c r="H38" s="99"/>
    </row>
    <row r="39" spans="2:8" ht="15.75" thickTop="1" x14ac:dyDescent="0.25">
      <c r="B39" s="95"/>
      <c r="C39" s="96"/>
      <c r="D39" s="96"/>
      <c r="E39" s="97"/>
      <c r="F39" s="97"/>
      <c r="G39" s="98"/>
      <c r="H39" s="99"/>
    </row>
    <row r="40" spans="2:8" ht="21" customHeight="1" x14ac:dyDescent="0.25">
      <c r="B40" s="175" t="s">
        <v>201</v>
      </c>
      <c r="C40" s="176"/>
      <c r="D40" s="176"/>
      <c r="E40" s="176"/>
      <c r="F40" s="176"/>
      <c r="G40" s="176"/>
      <c r="H40" s="177"/>
    </row>
    <row r="41" spans="2:8" ht="20.25" customHeight="1" x14ac:dyDescent="0.25">
      <c r="B41" s="175" t="s">
        <v>202</v>
      </c>
      <c r="C41" s="176"/>
      <c r="D41" s="176"/>
      <c r="E41" s="176"/>
      <c r="F41" s="176"/>
      <c r="G41" s="176"/>
      <c r="H41" s="177"/>
    </row>
    <row r="42" spans="2:8" ht="20.25" customHeight="1" x14ac:dyDescent="0.25">
      <c r="B42" s="175" t="s">
        <v>203</v>
      </c>
      <c r="C42" s="176"/>
      <c r="D42" s="176"/>
      <c r="E42" s="176"/>
      <c r="F42" s="176"/>
      <c r="G42" s="176"/>
      <c r="H42" s="177"/>
    </row>
    <row r="43" spans="2:8" ht="20.25" customHeight="1" x14ac:dyDescent="0.25">
      <c r="B43" s="175" t="s">
        <v>204</v>
      </c>
      <c r="C43" s="176"/>
      <c r="D43" s="176"/>
      <c r="E43" s="176"/>
      <c r="F43" s="176"/>
      <c r="G43" s="176"/>
      <c r="H43" s="177"/>
    </row>
    <row r="44" spans="2:8" x14ac:dyDescent="0.25">
      <c r="B44" s="175" t="s">
        <v>205</v>
      </c>
      <c r="C44" s="176"/>
      <c r="D44" s="176"/>
      <c r="E44" s="176"/>
      <c r="F44" s="176"/>
      <c r="G44" s="176"/>
      <c r="H44" s="177"/>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2:BP17"/>
  <sheetViews>
    <sheetView tabSelected="1" zoomScale="58" zoomScaleNormal="58" workbookViewId="0">
      <selection activeCell="A4" sqref="A4:AJ4"/>
    </sheetView>
  </sheetViews>
  <sheetFormatPr baseColWidth="10" defaultColWidth="11.42578125" defaultRowHeight="15.75" x14ac:dyDescent="0.25"/>
  <cols>
    <col min="1" max="1" width="4" style="118" bestFit="1" customWidth="1"/>
    <col min="2" max="2" width="14.140625" style="118" customWidth="1"/>
    <col min="3" max="3" width="14.7109375" style="118" customWidth="1"/>
    <col min="4" max="4" width="18.140625" style="118" customWidth="1"/>
    <col min="5" max="5" width="32.42578125" style="110" customWidth="1"/>
    <col min="6" max="6" width="19" style="119" customWidth="1"/>
    <col min="7" max="7" width="17.85546875" style="110" customWidth="1"/>
    <col min="8" max="8" width="16.5703125" style="110" customWidth="1"/>
    <col min="9" max="9" width="6.28515625" style="110" bestFit="1" customWidth="1"/>
    <col min="10" max="10" width="27.28515625" style="117" bestFit="1" customWidth="1"/>
    <col min="11" max="11" width="30.5703125" style="117" hidden="1" customWidth="1"/>
    <col min="12" max="12" width="17.5703125" style="117" customWidth="1"/>
    <col min="13" max="13" width="6.28515625" style="117" bestFit="1" customWidth="1"/>
    <col min="14" max="14" width="16" style="117" customWidth="1"/>
    <col min="15" max="15" width="5.85546875" style="117" customWidth="1"/>
    <col min="16" max="16" width="45.5703125" style="117" customWidth="1"/>
    <col min="17" max="17" width="15.140625" style="117" bestFit="1" customWidth="1"/>
    <col min="18" max="18" width="6.85546875" style="117" customWidth="1"/>
    <col min="19" max="19" width="5" style="117" customWidth="1"/>
    <col min="20" max="20" width="5.5703125" style="117" customWidth="1"/>
    <col min="21" max="21" width="7.140625" style="117" customWidth="1"/>
    <col min="22" max="22" width="6.7109375" style="117" customWidth="1"/>
    <col min="23" max="23" width="7.5703125" style="117" customWidth="1"/>
    <col min="24" max="24" width="38.28515625" style="117" hidden="1" customWidth="1"/>
    <col min="25" max="25" width="8.7109375" style="117" customWidth="1"/>
    <col min="26" max="26" width="10.42578125" style="117" customWidth="1"/>
    <col min="27" max="27" width="9.28515625" style="117" customWidth="1"/>
    <col min="28" max="28" width="9.140625" style="117" customWidth="1"/>
    <col min="29" max="29" width="8.42578125" style="117" customWidth="1"/>
    <col min="30" max="30" width="7.28515625" style="117" customWidth="1"/>
    <col min="31" max="31" width="29.28515625" style="117" customWidth="1"/>
    <col min="32" max="32" width="18.85546875" style="117" customWidth="1"/>
    <col min="33" max="33" width="16.85546875" style="117" customWidth="1"/>
    <col min="34" max="34" width="14.85546875" style="117" customWidth="1"/>
    <col min="35" max="35" width="18.5703125" style="110" customWidth="1"/>
    <col min="36" max="36" width="21" style="110" customWidth="1"/>
    <col min="37" max="16384" width="11.42578125" style="110"/>
  </cols>
  <sheetData>
    <row r="2" spans="1:68" ht="19.5" customHeight="1" x14ac:dyDescent="0.25">
      <c r="A2" s="192" t="s">
        <v>212</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4"/>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row>
    <row r="3" spans="1:68" ht="21.75" customHeight="1" x14ac:dyDescent="0.25">
      <c r="A3" s="187" t="s">
        <v>242</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row>
    <row r="4" spans="1:68" ht="20.25" customHeight="1" x14ac:dyDescent="0.25">
      <c r="A4" s="195" t="s">
        <v>211</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7"/>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row>
    <row r="5" spans="1:68" x14ac:dyDescent="0.25">
      <c r="A5" s="111"/>
      <c r="B5" s="112"/>
      <c r="C5" s="111"/>
      <c r="D5" s="111"/>
      <c r="E5" s="109"/>
      <c r="F5" s="113"/>
      <c r="G5" s="109"/>
      <c r="H5" s="109"/>
      <c r="I5" s="109"/>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row>
    <row r="6" spans="1:68" ht="26.25" customHeight="1" x14ac:dyDescent="0.25">
      <c r="A6" s="200" t="s">
        <v>43</v>
      </c>
      <c r="B6" s="200"/>
      <c r="C6" s="201" t="s">
        <v>219</v>
      </c>
      <c r="D6" s="201"/>
      <c r="E6" s="201"/>
      <c r="F6" s="201"/>
      <c r="G6" s="201"/>
      <c r="H6" s="201"/>
      <c r="I6" s="201"/>
      <c r="J6" s="201"/>
      <c r="K6" s="201"/>
      <c r="L6" s="201"/>
      <c r="M6" s="201"/>
      <c r="N6" s="201"/>
      <c r="O6" s="198"/>
      <c r="P6" s="198"/>
      <c r="Q6" s="198"/>
      <c r="R6" s="116"/>
      <c r="S6" s="116"/>
      <c r="T6" s="116"/>
      <c r="U6" s="116"/>
      <c r="V6" s="116"/>
      <c r="W6" s="116"/>
      <c r="X6" s="116"/>
      <c r="Y6" s="116"/>
      <c r="Z6" s="116"/>
      <c r="AA6" s="116"/>
      <c r="AB6" s="116"/>
      <c r="AC6" s="116"/>
      <c r="AD6" s="116"/>
      <c r="AE6" s="116"/>
      <c r="AF6" s="116"/>
      <c r="AG6" s="116"/>
      <c r="AH6" s="116"/>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row>
    <row r="7" spans="1:68" ht="30" customHeight="1" x14ac:dyDescent="0.25">
      <c r="A7" s="200" t="s">
        <v>130</v>
      </c>
      <c r="B7" s="200"/>
      <c r="C7" s="199" t="s">
        <v>213</v>
      </c>
      <c r="D7" s="199"/>
      <c r="E7" s="199"/>
      <c r="F7" s="199"/>
      <c r="G7" s="199"/>
      <c r="H7" s="199"/>
      <c r="I7" s="199"/>
      <c r="J7" s="199"/>
      <c r="K7" s="199"/>
      <c r="L7" s="199"/>
      <c r="M7" s="199"/>
      <c r="N7" s="199"/>
      <c r="O7" s="116"/>
      <c r="P7" s="116"/>
      <c r="Q7" s="116"/>
      <c r="R7" s="116"/>
      <c r="S7" s="116"/>
      <c r="T7" s="116"/>
      <c r="U7" s="116"/>
      <c r="V7" s="116"/>
      <c r="W7" s="116"/>
      <c r="X7" s="116"/>
      <c r="Y7" s="116"/>
      <c r="Z7" s="116"/>
      <c r="AA7" s="116"/>
      <c r="AB7" s="116"/>
      <c r="AC7" s="116"/>
      <c r="AD7" s="116"/>
      <c r="AE7" s="116"/>
      <c r="AF7" s="116"/>
      <c r="AG7" s="116"/>
      <c r="AH7" s="116"/>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row>
    <row r="8" spans="1:68" ht="49.5" customHeight="1" x14ac:dyDescent="0.25">
      <c r="A8" s="200" t="s">
        <v>44</v>
      </c>
      <c r="B8" s="200"/>
      <c r="C8" s="199" t="s">
        <v>214</v>
      </c>
      <c r="D8" s="199"/>
      <c r="E8" s="199"/>
      <c r="F8" s="199"/>
      <c r="G8" s="199"/>
      <c r="H8" s="199"/>
      <c r="I8" s="199"/>
      <c r="J8" s="199"/>
      <c r="K8" s="199"/>
      <c r="L8" s="199"/>
      <c r="M8" s="199"/>
      <c r="N8" s="199"/>
      <c r="O8" s="116"/>
      <c r="P8" s="116"/>
      <c r="Q8" s="116"/>
      <c r="R8" s="116"/>
      <c r="S8" s="116"/>
      <c r="T8" s="116"/>
      <c r="U8" s="116"/>
      <c r="V8" s="116"/>
      <c r="W8" s="116"/>
      <c r="X8" s="116"/>
      <c r="Y8" s="116"/>
      <c r="Z8" s="116"/>
      <c r="AA8" s="116"/>
      <c r="AB8" s="116"/>
      <c r="AC8" s="116"/>
      <c r="AD8" s="116"/>
      <c r="AE8" s="116"/>
      <c r="AF8" s="116"/>
      <c r="AG8" s="116"/>
      <c r="AH8" s="116"/>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row>
    <row r="9" spans="1:68" x14ac:dyDescent="0.25">
      <c r="A9" s="186" t="s">
        <v>138</v>
      </c>
      <c r="B9" s="186"/>
      <c r="C9" s="186"/>
      <c r="D9" s="186"/>
      <c r="E9" s="186"/>
      <c r="F9" s="186"/>
      <c r="G9" s="186"/>
      <c r="H9" s="186" t="s">
        <v>139</v>
      </c>
      <c r="I9" s="186"/>
      <c r="J9" s="186"/>
      <c r="K9" s="186"/>
      <c r="L9" s="186"/>
      <c r="M9" s="186"/>
      <c r="N9" s="186"/>
      <c r="O9" s="186" t="s">
        <v>140</v>
      </c>
      <c r="P9" s="186"/>
      <c r="Q9" s="186"/>
      <c r="R9" s="186"/>
      <c r="S9" s="186"/>
      <c r="T9" s="186"/>
      <c r="U9" s="186"/>
      <c r="V9" s="186"/>
      <c r="W9" s="186"/>
      <c r="X9" s="186" t="s">
        <v>141</v>
      </c>
      <c r="Y9" s="186"/>
      <c r="Z9" s="186"/>
      <c r="AA9" s="186"/>
      <c r="AB9" s="186"/>
      <c r="AC9" s="186"/>
      <c r="AD9" s="186"/>
      <c r="AE9" s="186" t="s">
        <v>34</v>
      </c>
      <c r="AF9" s="186"/>
      <c r="AG9" s="186"/>
      <c r="AH9" s="186"/>
      <c r="AI9" s="186"/>
      <c r="AJ9" s="186"/>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row>
    <row r="10" spans="1:68" ht="16.5" customHeight="1" x14ac:dyDescent="0.25">
      <c r="A10" s="190" t="s">
        <v>0</v>
      </c>
      <c r="B10" s="186" t="s">
        <v>2</v>
      </c>
      <c r="C10" s="184" t="s">
        <v>3</v>
      </c>
      <c r="D10" s="184" t="s">
        <v>42</v>
      </c>
      <c r="E10" s="186" t="s">
        <v>1</v>
      </c>
      <c r="F10" s="184" t="s">
        <v>50</v>
      </c>
      <c r="G10" s="184" t="s">
        <v>134</v>
      </c>
      <c r="H10" s="184" t="s">
        <v>33</v>
      </c>
      <c r="I10" s="186" t="s">
        <v>5</v>
      </c>
      <c r="J10" s="184" t="s">
        <v>87</v>
      </c>
      <c r="K10" s="184" t="s">
        <v>92</v>
      </c>
      <c r="L10" s="184" t="s">
        <v>45</v>
      </c>
      <c r="M10" s="186" t="s">
        <v>5</v>
      </c>
      <c r="N10" s="184" t="s">
        <v>48</v>
      </c>
      <c r="O10" s="185" t="s">
        <v>11</v>
      </c>
      <c r="P10" s="184" t="s">
        <v>160</v>
      </c>
      <c r="Q10" s="184" t="s">
        <v>12</v>
      </c>
      <c r="R10" s="184" t="s">
        <v>8</v>
      </c>
      <c r="S10" s="184"/>
      <c r="T10" s="184"/>
      <c r="U10" s="184"/>
      <c r="V10" s="184"/>
      <c r="W10" s="184"/>
      <c r="X10" s="185" t="s">
        <v>137</v>
      </c>
      <c r="Y10" s="185" t="s">
        <v>46</v>
      </c>
      <c r="Z10" s="185" t="s">
        <v>5</v>
      </c>
      <c r="AA10" s="185" t="s">
        <v>47</v>
      </c>
      <c r="AB10" s="185" t="s">
        <v>5</v>
      </c>
      <c r="AC10" s="185" t="s">
        <v>49</v>
      </c>
      <c r="AD10" s="185" t="s">
        <v>29</v>
      </c>
      <c r="AE10" s="184" t="s">
        <v>34</v>
      </c>
      <c r="AF10" s="184" t="s">
        <v>35</v>
      </c>
      <c r="AG10" s="184" t="s">
        <v>36</v>
      </c>
      <c r="AH10" s="184" t="s">
        <v>38</v>
      </c>
      <c r="AI10" s="184" t="s">
        <v>37</v>
      </c>
      <c r="AJ10" s="184" t="s">
        <v>39</v>
      </c>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row>
    <row r="11" spans="1:68" s="115" customFormat="1" ht="94.5" customHeight="1" x14ac:dyDescent="0.25">
      <c r="A11" s="190"/>
      <c r="B11" s="186"/>
      <c r="C11" s="184"/>
      <c r="D11" s="184"/>
      <c r="E11" s="186"/>
      <c r="F11" s="184"/>
      <c r="G11" s="184"/>
      <c r="H11" s="184"/>
      <c r="I11" s="186"/>
      <c r="J11" s="184"/>
      <c r="K11" s="184"/>
      <c r="L11" s="186"/>
      <c r="M11" s="186"/>
      <c r="N11" s="184"/>
      <c r="O11" s="185"/>
      <c r="P11" s="184"/>
      <c r="Q11" s="184"/>
      <c r="R11" s="120" t="s">
        <v>13</v>
      </c>
      <c r="S11" s="120" t="s">
        <v>17</v>
      </c>
      <c r="T11" s="120" t="s">
        <v>28</v>
      </c>
      <c r="U11" s="120" t="s">
        <v>18</v>
      </c>
      <c r="V11" s="120" t="s">
        <v>21</v>
      </c>
      <c r="W11" s="120" t="s">
        <v>24</v>
      </c>
      <c r="X11" s="185"/>
      <c r="Y11" s="185"/>
      <c r="Z11" s="185"/>
      <c r="AA11" s="185"/>
      <c r="AB11" s="185"/>
      <c r="AC11" s="185"/>
      <c r="AD11" s="185"/>
      <c r="AE11" s="184"/>
      <c r="AF11" s="184"/>
      <c r="AG11" s="184"/>
      <c r="AH11" s="184"/>
      <c r="AI11" s="184"/>
      <c r="AJ11" s="18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row>
    <row r="12" spans="1:68" s="117" customFormat="1" ht="127.5" customHeight="1" x14ac:dyDescent="0.25">
      <c r="A12" s="121">
        <v>1</v>
      </c>
      <c r="B12" s="122" t="s">
        <v>133</v>
      </c>
      <c r="C12" s="123" t="s">
        <v>218</v>
      </c>
      <c r="D12" s="124" t="s">
        <v>215</v>
      </c>
      <c r="E12" s="125" t="s">
        <v>216</v>
      </c>
      <c r="F12" s="122" t="s">
        <v>123</v>
      </c>
      <c r="G12" s="126">
        <v>4</v>
      </c>
      <c r="H12" s="127" t="str">
        <f>IF(G12&lt;=0,"",IF(G12&lt;=2,"Muy Baja",IF(G12&lt;=24,"Baja",IF(G12&lt;=500,"Media",IF(G12&lt;=5000,"Alta","Muy Alta")))))</f>
        <v>Baja</v>
      </c>
      <c r="I12" s="128">
        <f>IF(H12="","",IF(H12="Muy Baja",0.2,IF(H12="Baja",0.4,IF(H12="Media",0.6,IF(H12="Alta",0.8,IF(H12="Muy Alta",1,))))))</f>
        <v>0.4</v>
      </c>
      <c r="J12" s="129" t="s">
        <v>150</v>
      </c>
      <c r="K12" s="128" t="str">
        <f>IF(NOT(ISERROR(MATCH(J12,'Tabla Impacto'!$B$221:$B$223,0))),'Tabla Impacto'!$F$223&amp;"Por favor no seleccionar los criterios de impacto(Afectación Económica o presupuestal y Pérdida Reputacional)",J12)</f>
        <v xml:space="preserve">     El riesgo afecta la imagen de alguna área de la organización</v>
      </c>
      <c r="L12" s="127" t="str">
        <f>IF(OR(K12='Tabla Impacto'!$C$11,K12='Tabla Impacto'!$D$11),"Leve",IF(OR(K12='Tabla Impacto'!$C$12,K12='Tabla Impacto'!$D$12),"Menor",IF(OR(K12='Tabla Impacto'!$C$13,K12='Tabla Impacto'!$D$13),"Moderado",IF(OR(K12='Tabla Impacto'!$C$14,K12='Tabla Impacto'!$D$14),"Mayor",IF(OR(K12='Tabla Impacto'!$C$15,K12='Tabla Impacto'!$D$15),"Catastrófico","")))))</f>
        <v>Leve</v>
      </c>
      <c r="M12" s="130">
        <f>IF(L12="","",IF(L12="Leve",0.2,IF(L12="Menor",0.4,IF(L12="Moderado",0.6,IF(L12="Mayor",0.8,IF(L12="Catastrófico",1,))))))</f>
        <v>0.2</v>
      </c>
      <c r="N12" s="13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Bajo</v>
      </c>
      <c r="O12" s="132">
        <v>1</v>
      </c>
      <c r="P12" s="133" t="s">
        <v>220</v>
      </c>
      <c r="Q12" s="134" t="str">
        <f>IF(OR(R12="Preventivo",R12="Detectivo"),"Probabilidad",IF(R12="Correctivo","Impacto",""))</f>
        <v>Probabilidad</v>
      </c>
      <c r="R12" s="135" t="s">
        <v>14</v>
      </c>
      <c r="S12" s="135" t="s">
        <v>9</v>
      </c>
      <c r="T12" s="136" t="str">
        <f>IF(AND(R12="Preventivo",S12="Automático"),"50%",IF(AND(R12="Preventivo",S12="Manual"),"40%",IF(AND(R12="Detectivo",S12="Automático"),"40%",IF(AND(R12="Detectivo",S12="Manual"),"30%",IF(AND(R12="Correctivo",S12="Automático"),"35%",IF(AND(R12="Correctivo",S12="Manual"),"25%",""))))))</f>
        <v>40%</v>
      </c>
      <c r="U12" s="135" t="s">
        <v>19</v>
      </c>
      <c r="V12" s="135" t="s">
        <v>22</v>
      </c>
      <c r="W12" s="135" t="s">
        <v>119</v>
      </c>
      <c r="X12" s="137">
        <f>IFERROR(IF(Q12="Probabilidad",(I12-(+I12*T12)),IF(Q12="Impacto",I12,"")),"")</f>
        <v>0.24</v>
      </c>
      <c r="Y12" s="138" t="str">
        <f t="shared" ref="Y12:Y14" si="0">IFERROR(IF(X12="","",IF(X12&lt;=0.2,"Muy Baja",IF(X12&lt;=0.4,"Baja",IF(X12&lt;=0.6,"Media",IF(X12&lt;=0.8,"Alta","Muy Alta"))))),"")</f>
        <v>Baja</v>
      </c>
      <c r="Z12" s="136">
        <f>+X12</f>
        <v>0.24</v>
      </c>
      <c r="AA12" s="138" t="str">
        <f>IFERROR(IF(AB12="","",IF(AB12&lt;=0.2,"Leve",IF(AB12&lt;=0.4,"Menor",IF(AB12&lt;=0.6,"Moderado",IF(AB12&lt;=0.8,"Mayor","Catastrófico"))))),"")</f>
        <v>Leve</v>
      </c>
      <c r="AB12" s="136">
        <f>IFERROR(IF(AND(Q11="Impacto",Q12="Impacto"),(AB11-(+AB11*T12)),IF(Q12="Impacto",(M11-(+M11*T12)),IF(Q12="Probabilidad",AB11,""))),"")</f>
        <v>0</v>
      </c>
      <c r="AC12" s="139"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135" t="s">
        <v>135</v>
      </c>
      <c r="AE12" s="124" t="s">
        <v>221</v>
      </c>
      <c r="AF12" s="122" t="s">
        <v>222</v>
      </c>
      <c r="AG12" s="140" t="s">
        <v>223</v>
      </c>
      <c r="AH12" s="140">
        <v>45046</v>
      </c>
      <c r="AI12" s="141" t="s">
        <v>224</v>
      </c>
      <c r="AJ12" s="142" t="s">
        <v>41</v>
      </c>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row>
    <row r="13" spans="1:68" ht="141.75" x14ac:dyDescent="0.25">
      <c r="A13" s="121">
        <v>2</v>
      </c>
      <c r="B13" s="122" t="s">
        <v>133</v>
      </c>
      <c r="C13" s="124" t="s">
        <v>231</v>
      </c>
      <c r="D13" s="124" t="s">
        <v>226</v>
      </c>
      <c r="E13" s="125" t="s">
        <v>225</v>
      </c>
      <c r="F13" s="122" t="s">
        <v>123</v>
      </c>
      <c r="G13" s="126">
        <v>4</v>
      </c>
      <c r="H13" s="127" t="str">
        <f>IF(G13&lt;=0,"",IF(G13&lt;=2,"Muy Baja",IF(G13&lt;=24,"Baja",IF(G13&lt;=500,"Media",IF(G13&lt;=5000,"Alta","Muy Alta")))))</f>
        <v>Baja</v>
      </c>
      <c r="I13" s="128">
        <f>IF(H13="","",IF(H13="Muy Baja",0.2,IF(H13="Baja",0.4,IF(H13="Media",0.6,IF(H13="Alta",0.8,IF(H13="Muy Alta",1,))))))</f>
        <v>0.4</v>
      </c>
      <c r="J13" s="129" t="s">
        <v>148</v>
      </c>
      <c r="K13" s="128" t="str">
        <f ca="1">IF(NOT(ISERROR(MATCH(J13,_xlfn.ANCHORARRAY(#REF!),0))),#REF!&amp;"Por favor no seleccionar los criterios de impacto",J13)</f>
        <v xml:space="preserve">     Entre 100 y 500 SMLMV </v>
      </c>
      <c r="L13" s="127" t="str">
        <f ca="1">IF(OR(K13='Tabla Impacto'!$C$11,K13='Tabla Impacto'!$D$11),"Leve",IF(OR(K13='Tabla Impacto'!$C$12,K13='Tabla Impacto'!$D$12),"Menor",IF(OR(K13='Tabla Impacto'!$C$13,K13='Tabla Impacto'!$D$13),"Moderado",IF(OR(K13='Tabla Impacto'!$C$14,K13='Tabla Impacto'!$D$14),"Mayor",IF(OR(K13='Tabla Impacto'!$C$15,K13='Tabla Impacto'!$D$15),"Catastrófico","")))))</f>
        <v>Mayor</v>
      </c>
      <c r="M13" s="128">
        <f ca="1">IF(L13="","",IF(L13="Leve",0.2,IF(L13="Menor",0.4,IF(L13="Moderado",0.6,IF(L13="Mayor",0.8,IF(L13="Catastrófico",1,))))))</f>
        <v>0.8</v>
      </c>
      <c r="N13" s="131" t="str">
        <f ca="1">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Alto</v>
      </c>
      <c r="O13" s="132">
        <v>2</v>
      </c>
      <c r="P13" s="133" t="s">
        <v>232</v>
      </c>
      <c r="Q13" s="134" t="str">
        <f t="shared" ref="Q13:Q14" si="1">IF(OR(R13="Preventivo",R13="Detectivo"),"Probabilidad",IF(R13="Correctivo","Impacto",""))</f>
        <v>Probabilidad</v>
      </c>
      <c r="R13" s="135" t="s">
        <v>14</v>
      </c>
      <c r="S13" s="135" t="s">
        <v>9</v>
      </c>
      <c r="T13" s="136" t="str">
        <f t="shared" ref="T13:T14" si="2">IF(AND(R13="Preventivo",S13="Automático"),"50%",IF(AND(R13="Preventivo",S13="Manual"),"40%",IF(AND(R13="Detectivo",S13="Automático"),"40%",IF(AND(R13="Detectivo",S13="Manual"),"30%",IF(AND(R13="Correctivo",S13="Automático"),"35%",IF(AND(R13="Correctivo",S13="Manual"),"25%",""))))))</f>
        <v>40%</v>
      </c>
      <c r="U13" s="135" t="s">
        <v>19</v>
      </c>
      <c r="V13" s="135" t="s">
        <v>22</v>
      </c>
      <c r="W13" s="135" t="s">
        <v>119</v>
      </c>
      <c r="X13" s="137">
        <f>IFERROR(IF(AND(Q12="Probabilidad",Q13="Probabilidad"),(Z12-(+Z12*T13)),IF(Q13="Probabilidad",(I12-(+I12*T13)),IF(Q13="Impacto",Z12,""))),"")</f>
        <v>0.14399999999999999</v>
      </c>
      <c r="Y13" s="138" t="str">
        <f t="shared" si="0"/>
        <v>Muy Baja</v>
      </c>
      <c r="Z13" s="136">
        <f t="shared" ref="Z13:Z14" si="3">+X13</f>
        <v>0.14399999999999999</v>
      </c>
      <c r="AA13" s="138" t="str">
        <f t="shared" ref="AA13:AA14" si="4">IFERROR(IF(AB13="","",IF(AB13&lt;=0.2,"Leve",IF(AB13&lt;=0.4,"Menor",IF(AB13&lt;=0.6,"Moderado",IF(AB13&lt;=0.8,"Mayor","Catastrófico"))))),"")</f>
        <v>Leve</v>
      </c>
      <c r="AB13" s="136">
        <f t="shared" ref="AB13:AB14" si="5">IFERROR(IF(AND(Q12="Impacto",Q13="Impacto"),(AB12-(+AB12*T13)),IF(Q13="Impacto",(M12-(+M12*T13)),IF(Q13="Probabilidad",AB12,""))),"")</f>
        <v>0</v>
      </c>
      <c r="AC13" s="139" t="str">
        <f t="shared" ref="AC13:AC14" si="6">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135" t="s">
        <v>135</v>
      </c>
      <c r="AE13" s="122" t="s">
        <v>233</v>
      </c>
      <c r="AF13" s="122" t="s">
        <v>222</v>
      </c>
      <c r="AG13" s="140" t="s">
        <v>234</v>
      </c>
      <c r="AH13" s="140">
        <v>45046</v>
      </c>
      <c r="AI13" s="141" t="s">
        <v>235</v>
      </c>
      <c r="AJ13" s="142" t="s">
        <v>41</v>
      </c>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row>
    <row r="14" spans="1:68" ht="126" x14ac:dyDescent="0.25">
      <c r="A14" s="121">
        <v>3</v>
      </c>
      <c r="B14" s="122" t="s">
        <v>133</v>
      </c>
      <c r="C14" s="123" t="s">
        <v>237</v>
      </c>
      <c r="D14" s="123" t="s">
        <v>228</v>
      </c>
      <c r="E14" s="143" t="s">
        <v>227</v>
      </c>
      <c r="F14" s="122" t="s">
        <v>123</v>
      </c>
      <c r="G14" s="126">
        <v>4</v>
      </c>
      <c r="H14" s="127" t="str">
        <f>IF(G14&lt;=0,"",IF(G14&lt;=2,"Muy Baja",IF(G14&lt;=24,"Baja",IF(G14&lt;=500,"Media",IF(G14&lt;=5000,"Alta","Muy Alta")))))</f>
        <v>Baja</v>
      </c>
      <c r="I14" s="128">
        <f>IF(H14="","",IF(H14="Muy Baja",0.2,IF(H14="Baja",0.4,IF(H14="Media",0.6,IF(H14="Alta",0.8,IF(H14="Muy Alta",1,))))))</f>
        <v>0.4</v>
      </c>
      <c r="J14" s="129" t="s">
        <v>153</v>
      </c>
      <c r="K14" s="128" t="str">
        <f ca="1">IF(NOT(ISERROR(MATCH(J14,_xlfn.ANCHORARRAY(#REF!),0))),#REF!&amp;"Por favor no seleccionar los criterios de impacto",J14)</f>
        <v xml:space="preserve">     El riesgo afecta la imagen de de la entidad con efecto publicitario sostenido a nivel de sector administrativo, nivel departamental o municipal</v>
      </c>
      <c r="L14" s="127" t="str">
        <f ca="1">IF(OR(K14='Tabla Impacto'!$C$11,K14='Tabla Impacto'!$D$11),"Leve",IF(OR(K14='Tabla Impacto'!$C$12,K14='Tabla Impacto'!$D$12),"Menor",IF(OR(K14='Tabla Impacto'!$C$13,K14='Tabla Impacto'!$D$13),"Moderado",IF(OR(K14='Tabla Impacto'!$C$14,K14='Tabla Impacto'!$D$14),"Mayor",IF(OR(K14='Tabla Impacto'!$C$15,K14='Tabla Impacto'!$D$15),"Catastrófico","")))))</f>
        <v>Mayor</v>
      </c>
      <c r="M14" s="128">
        <f ca="1">IF(L14="","",IF(L14="Leve",0.2,IF(L14="Menor",0.4,IF(L14="Moderado",0.6,IF(L14="Mayor",0.8,IF(L14="Catastrófico",1,))))))</f>
        <v>0.8</v>
      </c>
      <c r="N14" s="131" t="str">
        <f ca="1">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132">
        <v>3</v>
      </c>
      <c r="P14" s="144" t="s">
        <v>217</v>
      </c>
      <c r="Q14" s="134" t="str">
        <f t="shared" si="1"/>
        <v>Probabilidad</v>
      </c>
      <c r="R14" s="135" t="s">
        <v>14</v>
      </c>
      <c r="S14" s="135" t="s">
        <v>9</v>
      </c>
      <c r="T14" s="136" t="str">
        <f t="shared" si="2"/>
        <v>40%</v>
      </c>
      <c r="U14" s="135" t="s">
        <v>19</v>
      </c>
      <c r="V14" s="135" t="s">
        <v>22</v>
      </c>
      <c r="W14" s="135" t="s">
        <v>119</v>
      </c>
      <c r="X14" s="137">
        <f>IFERROR(IF(AND(Q13="Probabilidad",Q14="Probabilidad"),(Z13-(+Z13*T14)),IF(AND(Q13="Impacto",Q14="Probabilidad"),(Z12-(+Z12*T14)),IF(Q14="Impacto",Z13,""))),"")</f>
        <v>8.6399999999999991E-2</v>
      </c>
      <c r="Y14" s="138" t="str">
        <f t="shared" si="0"/>
        <v>Muy Baja</v>
      </c>
      <c r="Z14" s="136">
        <f t="shared" si="3"/>
        <v>8.6399999999999991E-2</v>
      </c>
      <c r="AA14" s="138" t="str">
        <f t="shared" si="4"/>
        <v>Leve</v>
      </c>
      <c r="AB14" s="136">
        <f t="shared" si="5"/>
        <v>0</v>
      </c>
      <c r="AC14" s="139" t="str">
        <f t="shared" si="6"/>
        <v>Bajo</v>
      </c>
      <c r="AD14" s="135" t="s">
        <v>135</v>
      </c>
      <c r="AE14" s="122" t="s">
        <v>229</v>
      </c>
      <c r="AF14" s="122" t="s">
        <v>222</v>
      </c>
      <c r="AG14" s="140" t="s">
        <v>230</v>
      </c>
      <c r="AH14" s="140">
        <v>45046</v>
      </c>
      <c r="AI14" s="141" t="s">
        <v>236</v>
      </c>
      <c r="AJ14" s="142" t="s">
        <v>41</v>
      </c>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row>
    <row r="16" spans="1:68" x14ac:dyDescent="0.25">
      <c r="B16" s="118" t="s">
        <v>238</v>
      </c>
      <c r="C16" s="191" t="s">
        <v>240</v>
      </c>
      <c r="D16" s="191"/>
      <c r="E16" s="191"/>
    </row>
    <row r="17" spans="2:5" x14ac:dyDescent="0.25">
      <c r="B17" s="118" t="s">
        <v>239</v>
      </c>
      <c r="C17" s="191" t="s">
        <v>241</v>
      </c>
      <c r="D17" s="191"/>
      <c r="E17" s="191"/>
    </row>
  </sheetData>
  <dataConsolidate/>
  <mergeCells count="48">
    <mergeCell ref="C16:E16"/>
    <mergeCell ref="C17:E17"/>
    <mergeCell ref="A2:AJ2"/>
    <mergeCell ref="A4:AJ4"/>
    <mergeCell ref="A9:G9"/>
    <mergeCell ref="H9:N9"/>
    <mergeCell ref="O9:W9"/>
    <mergeCell ref="X9:AD9"/>
    <mergeCell ref="AE9:AJ9"/>
    <mergeCell ref="O6:Q6"/>
    <mergeCell ref="C7:N7"/>
    <mergeCell ref="C8:N8"/>
    <mergeCell ref="A6:B6"/>
    <mergeCell ref="A7:B7"/>
    <mergeCell ref="A8:B8"/>
    <mergeCell ref="C6:N6"/>
    <mergeCell ref="A3:AJ3"/>
    <mergeCell ref="M10:M11"/>
    <mergeCell ref="N10:N11"/>
    <mergeCell ref="J10:J11"/>
    <mergeCell ref="AD10:AD11"/>
    <mergeCell ref="O10:O11"/>
    <mergeCell ref="AC10:AC11"/>
    <mergeCell ref="AB10:AB11"/>
    <mergeCell ref="X10:X11"/>
    <mergeCell ref="P10:P11"/>
    <mergeCell ref="A10:A11"/>
    <mergeCell ref="F10:F11"/>
    <mergeCell ref="E10:E11"/>
    <mergeCell ref="D10:D11"/>
    <mergeCell ref="C10:C11"/>
    <mergeCell ref="B10:B11"/>
    <mergeCell ref="G10:G11"/>
    <mergeCell ref="K10:K11"/>
    <mergeCell ref="Q10:Q11"/>
    <mergeCell ref="R10:W10"/>
    <mergeCell ref="AJ10:AJ11"/>
    <mergeCell ref="AI10:AI11"/>
    <mergeCell ref="AH10:AH11"/>
    <mergeCell ref="AG10:AG11"/>
    <mergeCell ref="AF10:AF11"/>
    <mergeCell ref="AE10:AE11"/>
    <mergeCell ref="AA10:AA11"/>
    <mergeCell ref="Y10:Y11"/>
    <mergeCell ref="Z10:Z11"/>
    <mergeCell ref="H10:H11"/>
    <mergeCell ref="I10:I11"/>
    <mergeCell ref="L10:L11"/>
  </mergeCells>
  <conditionalFormatting sqref="H12:H14 Y12:Y14">
    <cfRule type="cellIs" dxfId="18" priority="5" operator="equal">
      <formula>"Muy Alta"</formula>
    </cfRule>
    <cfRule type="cellIs" dxfId="17" priority="6" operator="equal">
      <formula>"Alta"</formula>
    </cfRule>
    <cfRule type="cellIs" dxfId="16" priority="7" operator="equal">
      <formula>"Media"</formula>
    </cfRule>
    <cfRule type="cellIs" dxfId="15" priority="8" operator="equal">
      <formula>"Baja"</formula>
    </cfRule>
    <cfRule type="cellIs" dxfId="14" priority="9" operator="equal">
      <formula>"Muy Baja"</formula>
    </cfRule>
  </conditionalFormatting>
  <conditionalFormatting sqref="K12:K14">
    <cfRule type="containsText" dxfId="13" priority="19" operator="containsText" text="❌">
      <formula>NOT(ISERROR(SEARCH("❌",K12)))</formula>
    </cfRule>
  </conditionalFormatting>
  <conditionalFormatting sqref="L12:L14 AA12:AA14">
    <cfRule type="cellIs" dxfId="12" priority="14" operator="equal">
      <formula>"Catastrófico"</formula>
    </cfRule>
    <cfRule type="cellIs" dxfId="11" priority="15" operator="equal">
      <formula>"Mayor"</formula>
    </cfRule>
    <cfRule type="cellIs" dxfId="10" priority="16" operator="equal">
      <formula>"Moderado"</formula>
    </cfRule>
    <cfRule type="cellIs" dxfId="9" priority="17" operator="equal">
      <formula>"Menor"</formula>
    </cfRule>
    <cfRule type="cellIs" dxfId="8" priority="18" operator="equal">
      <formula>"Leve"</formula>
    </cfRule>
  </conditionalFormatting>
  <conditionalFormatting sqref="N12:N14 AC12:AC14">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paperSize="5" scale="18" fitToHeight="0"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AJ12:AJ14</xm:sqref>
        </x14:dataValidation>
        <x14:dataValidation type="list" allowBlank="1" showInputMessage="1" showErrorMessage="1">
          <x14:formula1>
            <xm:f>'Opciones Tratamiento'!$B$13:$B$19</xm:f>
          </x14:formula1>
          <xm:sqref>F12:F14</xm:sqref>
        </x14:dataValidation>
        <x14:dataValidation type="list" allowBlank="1" showInputMessage="1" showErrorMessage="1">
          <x14:formula1>
            <xm:f>'Opciones Tratamiento'!$E$2:$E$4</xm:f>
          </x14:formula1>
          <xm:sqref>B12:B14</xm:sqref>
        </x14:dataValidation>
        <x14:dataValidation type="list" allowBlank="1" showInputMessage="1" showErrorMessage="1">
          <x14:formula1>
            <xm:f>'Tabla Impacto'!$F$210:$F$221</xm:f>
          </x14:formula1>
          <xm:sqref>J12:J14</xm:sqref>
        </x14:dataValidation>
        <x14:dataValidation type="list" allowBlank="1" showInputMessage="1" showErrorMessage="1">
          <x14:formula1>
            <xm:f>'Tabla Valoración controles'!$D$4:$D$6</xm:f>
          </x14:formula1>
          <xm:sqref>R12:R14</xm:sqref>
        </x14:dataValidation>
        <x14:dataValidation type="list" allowBlank="1" showInputMessage="1" showErrorMessage="1">
          <x14:formula1>
            <xm:f>'Tabla Valoración controles'!$D$7:$D$8</xm:f>
          </x14:formula1>
          <xm:sqref>S12:S14</xm:sqref>
        </x14:dataValidation>
        <x14:dataValidation type="list" allowBlank="1" showInputMessage="1" showErrorMessage="1">
          <x14:formula1>
            <xm:f>'Tabla Valoración controles'!$D$9:$D$10</xm:f>
          </x14:formula1>
          <xm:sqref>U12:U14</xm:sqref>
        </x14:dataValidation>
        <x14:dataValidation type="list" allowBlank="1" showInputMessage="1" showErrorMessage="1">
          <x14:formula1>
            <xm:f>'Tabla Valoración controles'!$D$11:$D$12</xm:f>
          </x14:formula1>
          <xm:sqref>V12:V14</xm:sqref>
        </x14:dataValidation>
        <x14:dataValidation type="list" allowBlank="1" showInputMessage="1" showErrorMessage="1">
          <x14:formula1>
            <xm:f>'Tabla Valoración controles'!$D$13:$D$14</xm:f>
          </x14:formula1>
          <xm:sqref>W12:W14</xm:sqref>
        </x14:dataValidation>
        <x14:dataValidation type="list" allowBlank="1" showInputMessage="1" showErrorMessage="1">
          <x14:formula1>
            <xm:f>'Opciones Tratamiento'!$B$2:$B$5</xm:f>
          </x14:formula1>
          <xm:sqref>AD12:AD14</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AE12:AE14</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AF12:AF14</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AG12:AG14</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AH12:AH14</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AI12:AI14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row>
    <row r="2" spans="1:99" ht="18" customHeight="1" x14ac:dyDescent="0.25">
      <c r="A2" s="69"/>
      <c r="B2" s="202" t="s">
        <v>158</v>
      </c>
      <c r="C2" s="202"/>
      <c r="D2" s="202"/>
      <c r="E2" s="202"/>
      <c r="F2" s="202"/>
      <c r="G2" s="202"/>
      <c r="H2" s="202"/>
      <c r="I2" s="202"/>
      <c r="J2" s="239" t="s">
        <v>2</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row>
    <row r="3" spans="1:99" ht="18.75" customHeight="1" x14ac:dyDescent="0.25">
      <c r="A3" s="69"/>
      <c r="B3" s="202"/>
      <c r="C3" s="202"/>
      <c r="D3" s="202"/>
      <c r="E3" s="202"/>
      <c r="F3" s="202"/>
      <c r="G3" s="202"/>
      <c r="H3" s="202"/>
      <c r="I3" s="202"/>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row>
    <row r="4" spans="1:99" ht="15" customHeight="1" x14ac:dyDescent="0.25">
      <c r="A4" s="69"/>
      <c r="B4" s="202"/>
      <c r="C4" s="202"/>
      <c r="D4" s="202"/>
      <c r="E4" s="202"/>
      <c r="F4" s="202"/>
      <c r="G4" s="202"/>
      <c r="H4" s="202"/>
      <c r="I4" s="202"/>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row>
    <row r="5" spans="1:99"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row>
    <row r="6" spans="1:99" ht="15" customHeight="1" x14ac:dyDescent="0.25">
      <c r="A6" s="69"/>
      <c r="B6" s="250" t="s">
        <v>4</v>
      </c>
      <c r="C6" s="250"/>
      <c r="D6" s="251"/>
      <c r="E6" s="240" t="s">
        <v>116</v>
      </c>
      <c r="F6" s="241"/>
      <c r="G6" s="241"/>
      <c r="H6" s="241"/>
      <c r="I6" s="242"/>
      <c r="J6" s="236" t="str">
        <f>IF(AND('Mapa final'!$H$12="Muy Alta",'Mapa final'!$L$12="Leve"),CONCATENATE("R",'Mapa final'!$A$12),"")</f>
        <v/>
      </c>
      <c r="K6" s="237"/>
      <c r="L6" s="237" t="e">
        <f>IF(AND('Mapa final'!#REF!="Muy Alta",'Mapa final'!#REF!="Leve"),CONCATENATE("R",'Mapa final'!#REF!),"")</f>
        <v>#REF!</v>
      </c>
      <c r="M6" s="237"/>
      <c r="N6" s="237" t="e">
        <f>IF(AND('Mapa final'!#REF!="Muy Alta",'Mapa final'!#REF!="Leve"),CONCATENATE("R",'Mapa final'!#REF!),"")</f>
        <v>#REF!</v>
      </c>
      <c r="O6" s="238"/>
      <c r="P6" s="236" t="str">
        <f>IF(AND('Mapa final'!$H$12="Muy Alta",'Mapa final'!$L$12="Menor"),CONCATENATE("R",'Mapa final'!$A$12),"")</f>
        <v/>
      </c>
      <c r="Q6" s="237"/>
      <c r="R6" s="237" t="e">
        <f>IF(AND('Mapa final'!#REF!="Muy Alta",'Mapa final'!#REF!="Menor"),CONCATENATE("R",'Mapa final'!#REF!),"")</f>
        <v>#REF!</v>
      </c>
      <c r="S6" s="237"/>
      <c r="T6" s="237" t="e">
        <f>IF(AND('Mapa final'!#REF!="Muy Alta",'Mapa final'!#REF!="Menor"),CONCATENATE("R",'Mapa final'!#REF!),"")</f>
        <v>#REF!</v>
      </c>
      <c r="U6" s="238"/>
      <c r="V6" s="236" t="str">
        <f>IF(AND('Mapa final'!$H$12="Muy Alta",'Mapa final'!$L$12="Moderado"),CONCATENATE("R",'Mapa final'!$A$12),"")</f>
        <v/>
      </c>
      <c r="W6" s="237"/>
      <c r="X6" s="237" t="e">
        <f>IF(AND('Mapa final'!#REF!="Muy Alta",'Mapa final'!#REF!="Moderado"),CONCATENATE("R",'Mapa final'!#REF!),"")</f>
        <v>#REF!</v>
      </c>
      <c r="Y6" s="237"/>
      <c r="Z6" s="237" t="e">
        <f>IF(AND('Mapa final'!#REF!="Muy Alta",'Mapa final'!#REF!="Moderado"),CONCATENATE("R",'Mapa final'!#REF!),"")</f>
        <v>#REF!</v>
      </c>
      <c r="AA6" s="238"/>
      <c r="AB6" s="236" t="str">
        <f>IF(AND('Mapa final'!$H$12="Muy Alta",'Mapa final'!$L$12="Mayor"),CONCATENATE("R",'Mapa final'!$A$12),"")</f>
        <v/>
      </c>
      <c r="AC6" s="237"/>
      <c r="AD6" s="237" t="e">
        <f>IF(AND('Mapa final'!#REF!="Muy Alta",'Mapa final'!#REF!="Mayor"),CONCATENATE("R",'Mapa final'!#REF!),"")</f>
        <v>#REF!</v>
      </c>
      <c r="AE6" s="237"/>
      <c r="AF6" s="237" t="e">
        <f>IF(AND('Mapa final'!#REF!="Muy Alta",'Mapa final'!#REF!="Mayor"),CONCATENATE("R",'Mapa final'!#REF!),"")</f>
        <v>#REF!</v>
      </c>
      <c r="AG6" s="238"/>
      <c r="AH6" s="227" t="str">
        <f>IF(AND('Mapa final'!$H$12="Muy Alta",'Mapa final'!$L$12="Catastrófico"),CONCATENATE("R",'Mapa final'!$A$12),"")</f>
        <v/>
      </c>
      <c r="AI6" s="228"/>
      <c r="AJ6" s="228" t="e">
        <f>IF(AND('Mapa final'!#REF!="Muy Alta",'Mapa final'!#REF!="Catastrófico"),CONCATENATE("R",'Mapa final'!#REF!),"")</f>
        <v>#REF!</v>
      </c>
      <c r="AK6" s="228"/>
      <c r="AL6" s="228" t="e">
        <f>IF(AND('Mapa final'!#REF!="Muy Alta",'Mapa final'!#REF!="Catastrófico"),CONCATENATE("R",'Mapa final'!#REF!),"")</f>
        <v>#REF!</v>
      </c>
      <c r="AM6" s="229"/>
      <c r="AO6" s="252" t="s">
        <v>79</v>
      </c>
      <c r="AP6" s="253"/>
      <c r="AQ6" s="253"/>
      <c r="AR6" s="253"/>
      <c r="AS6" s="253"/>
      <c r="AT6" s="254"/>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row>
    <row r="7" spans="1:99" ht="15" customHeight="1" x14ac:dyDescent="0.25">
      <c r="A7" s="69"/>
      <c r="B7" s="250"/>
      <c r="C7" s="250"/>
      <c r="D7" s="251"/>
      <c r="E7" s="243"/>
      <c r="F7" s="244"/>
      <c r="G7" s="244"/>
      <c r="H7" s="244"/>
      <c r="I7" s="245"/>
      <c r="J7" s="230"/>
      <c r="K7" s="231"/>
      <c r="L7" s="231"/>
      <c r="M7" s="231"/>
      <c r="N7" s="231"/>
      <c r="O7" s="232"/>
      <c r="P7" s="230"/>
      <c r="Q7" s="231"/>
      <c r="R7" s="231"/>
      <c r="S7" s="231"/>
      <c r="T7" s="231"/>
      <c r="U7" s="232"/>
      <c r="V7" s="230"/>
      <c r="W7" s="231"/>
      <c r="X7" s="231"/>
      <c r="Y7" s="231"/>
      <c r="Z7" s="231"/>
      <c r="AA7" s="232"/>
      <c r="AB7" s="230"/>
      <c r="AC7" s="231"/>
      <c r="AD7" s="231"/>
      <c r="AE7" s="231"/>
      <c r="AF7" s="231"/>
      <c r="AG7" s="232"/>
      <c r="AH7" s="221"/>
      <c r="AI7" s="222"/>
      <c r="AJ7" s="222"/>
      <c r="AK7" s="222"/>
      <c r="AL7" s="222"/>
      <c r="AM7" s="223"/>
      <c r="AN7" s="69"/>
      <c r="AO7" s="255"/>
      <c r="AP7" s="256"/>
      <c r="AQ7" s="256"/>
      <c r="AR7" s="256"/>
      <c r="AS7" s="256"/>
      <c r="AT7" s="257"/>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row>
    <row r="8" spans="1:99" ht="15" customHeight="1" x14ac:dyDescent="0.25">
      <c r="A8" s="69"/>
      <c r="B8" s="250"/>
      <c r="C8" s="250"/>
      <c r="D8" s="251"/>
      <c r="E8" s="243"/>
      <c r="F8" s="244"/>
      <c r="G8" s="244"/>
      <c r="H8" s="244"/>
      <c r="I8" s="245"/>
      <c r="J8" s="230" t="e">
        <f>IF(AND('Mapa final'!#REF!="Muy Alta",'Mapa final'!#REF!="Leve"),CONCATENATE("R",'Mapa final'!#REF!),"")</f>
        <v>#REF!</v>
      </c>
      <c r="K8" s="231"/>
      <c r="L8" s="231" t="e">
        <f>IF(AND('Mapa final'!#REF!="Muy Alta",'Mapa final'!#REF!="Leve"),CONCATENATE("R",'Mapa final'!#REF!),"")</f>
        <v>#REF!</v>
      </c>
      <c r="M8" s="231"/>
      <c r="N8" s="231" t="e">
        <f>IF(AND('Mapa final'!#REF!="Muy Alta",'Mapa final'!#REF!="Leve"),CONCATENATE("R",'Mapa final'!#REF!),"")</f>
        <v>#REF!</v>
      </c>
      <c r="O8" s="232"/>
      <c r="P8" s="230" t="e">
        <f>IF(AND('Mapa final'!#REF!="Muy Alta",'Mapa final'!#REF!="Menor"),CONCATENATE("R",'Mapa final'!#REF!),"")</f>
        <v>#REF!</v>
      </c>
      <c r="Q8" s="231"/>
      <c r="R8" s="231" t="e">
        <f>IF(AND('Mapa final'!#REF!="Muy Alta",'Mapa final'!#REF!="Menor"),CONCATENATE("R",'Mapa final'!#REF!),"")</f>
        <v>#REF!</v>
      </c>
      <c r="S8" s="231"/>
      <c r="T8" s="231" t="e">
        <f>IF(AND('Mapa final'!#REF!="Muy Alta",'Mapa final'!#REF!="Menor"),CONCATENATE("R",'Mapa final'!#REF!),"")</f>
        <v>#REF!</v>
      </c>
      <c r="U8" s="232"/>
      <c r="V8" s="230" t="e">
        <f>IF(AND('Mapa final'!#REF!="Muy Alta",'Mapa final'!#REF!="Moderado"),CONCATENATE("R",'Mapa final'!#REF!),"")</f>
        <v>#REF!</v>
      </c>
      <c r="W8" s="231"/>
      <c r="X8" s="231" t="e">
        <f>IF(AND('Mapa final'!#REF!="Muy Alta",'Mapa final'!#REF!="Moderado"),CONCATENATE("R",'Mapa final'!#REF!),"")</f>
        <v>#REF!</v>
      </c>
      <c r="Y8" s="231"/>
      <c r="Z8" s="231" t="e">
        <f>IF(AND('Mapa final'!#REF!="Muy Alta",'Mapa final'!#REF!="Moderado"),CONCATENATE("R",'Mapa final'!#REF!),"")</f>
        <v>#REF!</v>
      </c>
      <c r="AA8" s="232"/>
      <c r="AB8" s="230" t="e">
        <f>IF(AND('Mapa final'!#REF!="Muy Alta",'Mapa final'!#REF!="Mayor"),CONCATENATE("R",'Mapa final'!#REF!),"")</f>
        <v>#REF!</v>
      </c>
      <c r="AC8" s="231"/>
      <c r="AD8" s="231" t="e">
        <f>IF(AND('Mapa final'!#REF!="Muy Alta",'Mapa final'!#REF!="Mayor"),CONCATENATE("R",'Mapa final'!#REF!),"")</f>
        <v>#REF!</v>
      </c>
      <c r="AE8" s="231"/>
      <c r="AF8" s="231" t="e">
        <f>IF(AND('Mapa final'!#REF!="Muy Alta",'Mapa final'!#REF!="Mayor"),CONCATENATE("R",'Mapa final'!#REF!),"")</f>
        <v>#REF!</v>
      </c>
      <c r="AG8" s="232"/>
      <c r="AH8" s="221" t="e">
        <f>IF(AND('Mapa final'!#REF!="Muy Alta",'Mapa final'!#REF!="Catastrófico"),CONCATENATE("R",'Mapa final'!#REF!),"")</f>
        <v>#REF!</v>
      </c>
      <c r="AI8" s="222"/>
      <c r="AJ8" s="222" t="e">
        <f>IF(AND('Mapa final'!#REF!="Muy Alta",'Mapa final'!#REF!="Catastrófico"),CONCATENATE("R",'Mapa final'!#REF!),"")</f>
        <v>#REF!</v>
      </c>
      <c r="AK8" s="222"/>
      <c r="AL8" s="222" t="e">
        <f>IF(AND('Mapa final'!#REF!="Muy Alta",'Mapa final'!#REF!="Catastrófico"),CONCATENATE("R",'Mapa final'!#REF!),"")</f>
        <v>#REF!</v>
      </c>
      <c r="AM8" s="223"/>
      <c r="AN8" s="69"/>
      <c r="AO8" s="255"/>
      <c r="AP8" s="256"/>
      <c r="AQ8" s="256"/>
      <c r="AR8" s="256"/>
      <c r="AS8" s="256"/>
      <c r="AT8" s="257"/>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row>
    <row r="9" spans="1:99" ht="15" customHeight="1" x14ac:dyDescent="0.25">
      <c r="A9" s="69"/>
      <c r="B9" s="250"/>
      <c r="C9" s="250"/>
      <c r="D9" s="251"/>
      <c r="E9" s="243"/>
      <c r="F9" s="244"/>
      <c r="G9" s="244"/>
      <c r="H9" s="244"/>
      <c r="I9" s="245"/>
      <c r="J9" s="230"/>
      <c r="K9" s="231"/>
      <c r="L9" s="231"/>
      <c r="M9" s="231"/>
      <c r="N9" s="231"/>
      <c r="O9" s="232"/>
      <c r="P9" s="230"/>
      <c r="Q9" s="231"/>
      <c r="R9" s="231"/>
      <c r="S9" s="231"/>
      <c r="T9" s="231"/>
      <c r="U9" s="232"/>
      <c r="V9" s="230"/>
      <c r="W9" s="231"/>
      <c r="X9" s="231"/>
      <c r="Y9" s="231"/>
      <c r="Z9" s="231"/>
      <c r="AA9" s="232"/>
      <c r="AB9" s="230"/>
      <c r="AC9" s="231"/>
      <c r="AD9" s="231"/>
      <c r="AE9" s="231"/>
      <c r="AF9" s="231"/>
      <c r="AG9" s="232"/>
      <c r="AH9" s="221"/>
      <c r="AI9" s="222"/>
      <c r="AJ9" s="222"/>
      <c r="AK9" s="222"/>
      <c r="AL9" s="222"/>
      <c r="AM9" s="223"/>
      <c r="AN9" s="69"/>
      <c r="AO9" s="255"/>
      <c r="AP9" s="256"/>
      <c r="AQ9" s="256"/>
      <c r="AR9" s="256"/>
      <c r="AS9" s="256"/>
      <c r="AT9" s="257"/>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row>
    <row r="10" spans="1:99" ht="15" customHeight="1" x14ac:dyDescent="0.25">
      <c r="A10" s="69"/>
      <c r="B10" s="250"/>
      <c r="C10" s="250"/>
      <c r="D10" s="251"/>
      <c r="E10" s="243"/>
      <c r="F10" s="244"/>
      <c r="G10" s="244"/>
      <c r="H10" s="244"/>
      <c r="I10" s="245"/>
      <c r="J10" s="230" t="e">
        <f>IF(AND('Mapa final'!#REF!="Muy Alta",'Mapa final'!#REF!="Leve"),CONCATENATE("R",'Mapa final'!#REF!),"")</f>
        <v>#REF!</v>
      </c>
      <c r="K10" s="231"/>
      <c r="L10" s="231" t="e">
        <f>IF(AND('Mapa final'!#REF!="Muy Alta",'Mapa final'!#REF!="Leve"),CONCATENATE("R",'Mapa final'!#REF!),"")</f>
        <v>#REF!</v>
      </c>
      <c r="M10" s="231"/>
      <c r="N10" s="231" t="e">
        <f>IF(AND('Mapa final'!#REF!="Muy Alta",'Mapa final'!#REF!="Leve"),CONCATENATE("R",'Mapa final'!#REF!),"")</f>
        <v>#REF!</v>
      </c>
      <c r="O10" s="232"/>
      <c r="P10" s="230" t="e">
        <f>IF(AND('Mapa final'!#REF!="Muy Alta",'Mapa final'!#REF!="Menor"),CONCATENATE("R",'Mapa final'!#REF!),"")</f>
        <v>#REF!</v>
      </c>
      <c r="Q10" s="231"/>
      <c r="R10" s="231" t="e">
        <f>IF(AND('Mapa final'!#REF!="Muy Alta",'Mapa final'!#REF!="Menor"),CONCATENATE("R",'Mapa final'!#REF!),"")</f>
        <v>#REF!</v>
      </c>
      <c r="S10" s="231"/>
      <c r="T10" s="231" t="e">
        <f>IF(AND('Mapa final'!#REF!="Muy Alta",'Mapa final'!#REF!="Menor"),CONCATENATE("R",'Mapa final'!#REF!),"")</f>
        <v>#REF!</v>
      </c>
      <c r="U10" s="232"/>
      <c r="V10" s="230" t="e">
        <f>IF(AND('Mapa final'!#REF!="Muy Alta",'Mapa final'!#REF!="Moderado"),CONCATENATE("R",'Mapa final'!#REF!),"")</f>
        <v>#REF!</v>
      </c>
      <c r="W10" s="231"/>
      <c r="X10" s="231" t="e">
        <f>IF(AND('Mapa final'!#REF!="Muy Alta",'Mapa final'!#REF!="Moderado"),CONCATENATE("R",'Mapa final'!#REF!),"")</f>
        <v>#REF!</v>
      </c>
      <c r="Y10" s="231"/>
      <c r="Z10" s="231" t="e">
        <f>IF(AND('Mapa final'!#REF!="Muy Alta",'Mapa final'!#REF!="Moderado"),CONCATENATE("R",'Mapa final'!#REF!),"")</f>
        <v>#REF!</v>
      </c>
      <c r="AA10" s="232"/>
      <c r="AB10" s="230" t="e">
        <f>IF(AND('Mapa final'!#REF!="Muy Alta",'Mapa final'!#REF!="Mayor"),CONCATENATE("R",'Mapa final'!#REF!),"")</f>
        <v>#REF!</v>
      </c>
      <c r="AC10" s="231"/>
      <c r="AD10" s="231" t="e">
        <f>IF(AND('Mapa final'!#REF!="Muy Alta",'Mapa final'!#REF!="Mayor"),CONCATENATE("R",'Mapa final'!#REF!),"")</f>
        <v>#REF!</v>
      </c>
      <c r="AE10" s="231"/>
      <c r="AF10" s="231" t="e">
        <f>IF(AND('Mapa final'!#REF!="Muy Alta",'Mapa final'!#REF!="Mayor"),CONCATENATE("R",'Mapa final'!#REF!),"")</f>
        <v>#REF!</v>
      </c>
      <c r="AG10" s="232"/>
      <c r="AH10" s="221" t="e">
        <f>IF(AND('Mapa final'!#REF!="Muy Alta",'Mapa final'!#REF!="Catastrófico"),CONCATENATE("R",'Mapa final'!#REF!),"")</f>
        <v>#REF!</v>
      </c>
      <c r="AI10" s="222"/>
      <c r="AJ10" s="222" t="e">
        <f>IF(AND('Mapa final'!#REF!="Muy Alta",'Mapa final'!#REF!="Catastrófico"),CONCATENATE("R",'Mapa final'!#REF!),"")</f>
        <v>#REF!</v>
      </c>
      <c r="AK10" s="222"/>
      <c r="AL10" s="222" t="e">
        <f>IF(AND('Mapa final'!#REF!="Muy Alta",'Mapa final'!#REF!="Catastrófico"),CONCATENATE("R",'Mapa final'!#REF!),"")</f>
        <v>#REF!</v>
      </c>
      <c r="AM10" s="223"/>
      <c r="AN10" s="69"/>
      <c r="AO10" s="255"/>
      <c r="AP10" s="256"/>
      <c r="AQ10" s="256"/>
      <c r="AR10" s="256"/>
      <c r="AS10" s="256"/>
      <c r="AT10" s="257"/>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row>
    <row r="11" spans="1:99" ht="15" customHeight="1" x14ac:dyDescent="0.25">
      <c r="A11" s="69"/>
      <c r="B11" s="250"/>
      <c r="C11" s="250"/>
      <c r="D11" s="251"/>
      <c r="E11" s="243"/>
      <c r="F11" s="244"/>
      <c r="G11" s="244"/>
      <c r="H11" s="244"/>
      <c r="I11" s="245"/>
      <c r="J11" s="230"/>
      <c r="K11" s="231"/>
      <c r="L11" s="231"/>
      <c r="M11" s="231"/>
      <c r="N11" s="231"/>
      <c r="O11" s="232"/>
      <c r="P11" s="230"/>
      <c r="Q11" s="231"/>
      <c r="R11" s="231"/>
      <c r="S11" s="231"/>
      <c r="T11" s="231"/>
      <c r="U11" s="232"/>
      <c r="V11" s="230"/>
      <c r="W11" s="231"/>
      <c r="X11" s="231"/>
      <c r="Y11" s="231"/>
      <c r="Z11" s="231"/>
      <c r="AA11" s="232"/>
      <c r="AB11" s="230"/>
      <c r="AC11" s="231"/>
      <c r="AD11" s="231"/>
      <c r="AE11" s="231"/>
      <c r="AF11" s="231"/>
      <c r="AG11" s="232"/>
      <c r="AH11" s="221"/>
      <c r="AI11" s="222"/>
      <c r="AJ11" s="222"/>
      <c r="AK11" s="222"/>
      <c r="AL11" s="222"/>
      <c r="AM11" s="223"/>
      <c r="AN11" s="69"/>
      <c r="AO11" s="255"/>
      <c r="AP11" s="256"/>
      <c r="AQ11" s="256"/>
      <c r="AR11" s="256"/>
      <c r="AS11" s="256"/>
      <c r="AT11" s="257"/>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row>
    <row r="12" spans="1:99" ht="15" customHeight="1" x14ac:dyDescent="0.25">
      <c r="A12" s="69"/>
      <c r="B12" s="250"/>
      <c r="C12" s="250"/>
      <c r="D12" s="251"/>
      <c r="E12" s="243"/>
      <c r="F12" s="244"/>
      <c r="G12" s="244"/>
      <c r="H12" s="244"/>
      <c r="I12" s="245"/>
      <c r="J12" s="230" t="e">
        <f>IF(AND('Mapa final'!#REF!="Muy Alta",'Mapa final'!#REF!="Leve"),CONCATENATE("R",'Mapa final'!#REF!),"")</f>
        <v>#REF!</v>
      </c>
      <c r="K12" s="231"/>
      <c r="L12" s="231" t="e">
        <f>IF(AND('Mapa final'!#REF!="Muy Alta",'Mapa final'!#REF!="Leve"),CONCATENATE("R",'Mapa final'!#REF!),"")</f>
        <v>#REF!</v>
      </c>
      <c r="M12" s="231"/>
      <c r="N12" s="231" t="e">
        <f>IF(AND('Mapa final'!#REF!="Muy Alta",'Mapa final'!#REF!="Leve"),CONCATENATE("R",'Mapa final'!#REF!),"")</f>
        <v>#REF!</v>
      </c>
      <c r="O12" s="232"/>
      <c r="P12" s="230" t="e">
        <f>IF(AND('Mapa final'!#REF!="Muy Alta",'Mapa final'!#REF!="Menor"),CONCATENATE("R",'Mapa final'!#REF!),"")</f>
        <v>#REF!</v>
      </c>
      <c r="Q12" s="231"/>
      <c r="R12" s="231" t="e">
        <f>IF(AND('Mapa final'!#REF!="Muy Alta",'Mapa final'!#REF!="Menor"),CONCATENATE("R",'Mapa final'!#REF!),"")</f>
        <v>#REF!</v>
      </c>
      <c r="S12" s="231"/>
      <c r="T12" s="231" t="e">
        <f>IF(AND('Mapa final'!#REF!="Muy Alta",'Mapa final'!#REF!="Menor"),CONCATENATE("R",'Mapa final'!#REF!),"")</f>
        <v>#REF!</v>
      </c>
      <c r="U12" s="232"/>
      <c r="V12" s="230" t="e">
        <f>IF(AND('Mapa final'!#REF!="Muy Alta",'Mapa final'!#REF!="Moderado"),CONCATENATE("R",'Mapa final'!#REF!),"")</f>
        <v>#REF!</v>
      </c>
      <c r="W12" s="231"/>
      <c r="X12" s="231" t="e">
        <f>IF(AND('Mapa final'!#REF!="Muy Alta",'Mapa final'!#REF!="Moderado"),CONCATENATE("R",'Mapa final'!#REF!),"")</f>
        <v>#REF!</v>
      </c>
      <c r="Y12" s="231"/>
      <c r="Z12" s="231" t="e">
        <f>IF(AND('Mapa final'!#REF!="Muy Alta",'Mapa final'!#REF!="Moderado"),CONCATENATE("R",'Mapa final'!#REF!),"")</f>
        <v>#REF!</v>
      </c>
      <c r="AA12" s="232"/>
      <c r="AB12" s="230" t="e">
        <f>IF(AND('Mapa final'!#REF!="Muy Alta",'Mapa final'!#REF!="Mayor"),CONCATENATE("R",'Mapa final'!#REF!),"")</f>
        <v>#REF!</v>
      </c>
      <c r="AC12" s="231"/>
      <c r="AD12" s="231" t="e">
        <f>IF(AND('Mapa final'!#REF!="Muy Alta",'Mapa final'!#REF!="Mayor"),CONCATENATE("R",'Mapa final'!#REF!),"")</f>
        <v>#REF!</v>
      </c>
      <c r="AE12" s="231"/>
      <c r="AF12" s="231" t="e">
        <f>IF(AND('Mapa final'!#REF!="Muy Alta",'Mapa final'!#REF!="Mayor"),CONCATENATE("R",'Mapa final'!#REF!),"")</f>
        <v>#REF!</v>
      </c>
      <c r="AG12" s="232"/>
      <c r="AH12" s="221" t="e">
        <f>IF(AND('Mapa final'!#REF!="Muy Alta",'Mapa final'!#REF!="Catastrófico"),CONCATENATE("R",'Mapa final'!#REF!),"")</f>
        <v>#REF!</v>
      </c>
      <c r="AI12" s="222"/>
      <c r="AJ12" s="222" t="e">
        <f>IF(AND('Mapa final'!#REF!="Muy Alta",'Mapa final'!#REF!="Catastrófico"),CONCATENATE("R",'Mapa final'!#REF!),"")</f>
        <v>#REF!</v>
      </c>
      <c r="AK12" s="222"/>
      <c r="AL12" s="222" t="e">
        <f>IF(AND('Mapa final'!#REF!="Muy Alta",'Mapa final'!#REF!="Catastrófico"),CONCATENATE("R",'Mapa final'!#REF!),"")</f>
        <v>#REF!</v>
      </c>
      <c r="AM12" s="223"/>
      <c r="AN12" s="69"/>
      <c r="AO12" s="255"/>
      <c r="AP12" s="256"/>
      <c r="AQ12" s="256"/>
      <c r="AR12" s="256"/>
      <c r="AS12" s="256"/>
      <c r="AT12" s="257"/>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row>
    <row r="13" spans="1:99" ht="15.75" customHeight="1" thickBot="1" x14ac:dyDescent="0.3">
      <c r="A13" s="69"/>
      <c r="B13" s="250"/>
      <c r="C13" s="250"/>
      <c r="D13" s="251"/>
      <c r="E13" s="246"/>
      <c r="F13" s="247"/>
      <c r="G13" s="247"/>
      <c r="H13" s="247"/>
      <c r="I13" s="248"/>
      <c r="J13" s="230"/>
      <c r="K13" s="231"/>
      <c r="L13" s="231"/>
      <c r="M13" s="231"/>
      <c r="N13" s="231"/>
      <c r="O13" s="232"/>
      <c r="P13" s="230"/>
      <c r="Q13" s="231"/>
      <c r="R13" s="231"/>
      <c r="S13" s="231"/>
      <c r="T13" s="231"/>
      <c r="U13" s="232"/>
      <c r="V13" s="230"/>
      <c r="W13" s="231"/>
      <c r="X13" s="231"/>
      <c r="Y13" s="231"/>
      <c r="Z13" s="231"/>
      <c r="AA13" s="232"/>
      <c r="AB13" s="230"/>
      <c r="AC13" s="231"/>
      <c r="AD13" s="231"/>
      <c r="AE13" s="231"/>
      <c r="AF13" s="231"/>
      <c r="AG13" s="232"/>
      <c r="AH13" s="224"/>
      <c r="AI13" s="225"/>
      <c r="AJ13" s="225"/>
      <c r="AK13" s="225"/>
      <c r="AL13" s="225"/>
      <c r="AM13" s="226"/>
      <c r="AN13" s="69"/>
      <c r="AO13" s="258"/>
      <c r="AP13" s="259"/>
      <c r="AQ13" s="259"/>
      <c r="AR13" s="259"/>
      <c r="AS13" s="259"/>
      <c r="AT13" s="260"/>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row>
    <row r="14" spans="1:99" ht="15" customHeight="1" x14ac:dyDescent="0.25">
      <c r="A14" s="69"/>
      <c r="B14" s="250"/>
      <c r="C14" s="250"/>
      <c r="D14" s="251"/>
      <c r="E14" s="240" t="s">
        <v>115</v>
      </c>
      <c r="F14" s="241"/>
      <c r="G14" s="241"/>
      <c r="H14" s="241"/>
      <c r="I14" s="241"/>
      <c r="J14" s="218" t="str">
        <f>IF(AND('Mapa final'!$H$12="Alta",'Mapa final'!$L$12="Leve"),CONCATENATE("R",'Mapa final'!$A$12),"")</f>
        <v/>
      </c>
      <c r="K14" s="219"/>
      <c r="L14" s="219" t="e">
        <f>IF(AND('Mapa final'!#REF!="Alta",'Mapa final'!#REF!="Leve"),CONCATENATE("R",'Mapa final'!#REF!),"")</f>
        <v>#REF!</v>
      </c>
      <c r="M14" s="219"/>
      <c r="N14" s="219" t="e">
        <f>IF(AND('Mapa final'!#REF!="Alta",'Mapa final'!#REF!="Leve"),CONCATENATE("R",'Mapa final'!#REF!),"")</f>
        <v>#REF!</v>
      </c>
      <c r="O14" s="220"/>
      <c r="P14" s="218" t="str">
        <f>IF(AND('Mapa final'!$H$12="Alta",'Mapa final'!$L$12="Menor"),CONCATENATE("R",'Mapa final'!$A$12),"")</f>
        <v/>
      </c>
      <c r="Q14" s="219"/>
      <c r="R14" s="219" t="e">
        <f>IF(AND('Mapa final'!#REF!="Alta",'Mapa final'!#REF!="Menor"),CONCATENATE("R",'Mapa final'!#REF!),"")</f>
        <v>#REF!</v>
      </c>
      <c r="S14" s="219"/>
      <c r="T14" s="219" t="e">
        <f>IF(AND('Mapa final'!#REF!="Alta",'Mapa final'!#REF!="Menor"),CONCATENATE("R",'Mapa final'!#REF!),"")</f>
        <v>#REF!</v>
      </c>
      <c r="U14" s="220"/>
      <c r="V14" s="236" t="str">
        <f>IF(AND('Mapa final'!$H$12="Alta",'Mapa final'!$L$12="Moderado"),CONCATENATE("R",'Mapa final'!$A$12),"")</f>
        <v/>
      </c>
      <c r="W14" s="237"/>
      <c r="X14" s="237" t="e">
        <f>IF(AND('Mapa final'!#REF!="Alta",'Mapa final'!#REF!="Moderado"),CONCATENATE("R",'Mapa final'!#REF!),"")</f>
        <v>#REF!</v>
      </c>
      <c r="Y14" s="237"/>
      <c r="Z14" s="237" t="e">
        <f>IF(AND('Mapa final'!#REF!="Alta",'Mapa final'!#REF!="Moderado"),CONCATENATE("R",'Mapa final'!#REF!),"")</f>
        <v>#REF!</v>
      </c>
      <c r="AA14" s="238"/>
      <c r="AB14" s="236" t="str">
        <f>IF(AND('Mapa final'!$H$12="Alta",'Mapa final'!$L$12="Mayor"),CONCATENATE("R",'Mapa final'!$A$12),"")</f>
        <v/>
      </c>
      <c r="AC14" s="237"/>
      <c r="AD14" s="237" t="e">
        <f>IF(AND('Mapa final'!#REF!="Alta",'Mapa final'!#REF!="Mayor"),CONCATENATE("R",'Mapa final'!#REF!),"")</f>
        <v>#REF!</v>
      </c>
      <c r="AE14" s="237"/>
      <c r="AF14" s="237" t="e">
        <f>IF(AND('Mapa final'!#REF!="Alta",'Mapa final'!#REF!="Mayor"),CONCATENATE("R",'Mapa final'!#REF!),"")</f>
        <v>#REF!</v>
      </c>
      <c r="AG14" s="238"/>
      <c r="AH14" s="227" t="str">
        <f>IF(AND('Mapa final'!$H$12="Alta",'Mapa final'!$L$12="Catastrófico"),CONCATENATE("R",'Mapa final'!$A$12),"")</f>
        <v/>
      </c>
      <c r="AI14" s="228"/>
      <c r="AJ14" s="228" t="e">
        <f>IF(AND('Mapa final'!#REF!="Alta",'Mapa final'!#REF!="Catastrófico"),CONCATENATE("R",'Mapa final'!#REF!),"")</f>
        <v>#REF!</v>
      </c>
      <c r="AK14" s="228"/>
      <c r="AL14" s="228" t="e">
        <f>IF(AND('Mapa final'!#REF!="Alta",'Mapa final'!#REF!="Catastrófico"),CONCATENATE("R",'Mapa final'!#REF!),"")</f>
        <v>#REF!</v>
      </c>
      <c r="AM14" s="229"/>
      <c r="AN14" s="69"/>
      <c r="AO14" s="261" t="s">
        <v>80</v>
      </c>
      <c r="AP14" s="262"/>
      <c r="AQ14" s="262"/>
      <c r="AR14" s="262"/>
      <c r="AS14" s="262"/>
      <c r="AT14" s="263"/>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row>
    <row r="15" spans="1:99" ht="15" customHeight="1" x14ac:dyDescent="0.25">
      <c r="A15" s="69"/>
      <c r="B15" s="250"/>
      <c r="C15" s="250"/>
      <c r="D15" s="251"/>
      <c r="E15" s="243"/>
      <c r="F15" s="244"/>
      <c r="G15" s="244"/>
      <c r="H15" s="244"/>
      <c r="I15" s="244"/>
      <c r="J15" s="212"/>
      <c r="K15" s="213"/>
      <c r="L15" s="213"/>
      <c r="M15" s="213"/>
      <c r="N15" s="213"/>
      <c r="O15" s="214"/>
      <c r="P15" s="212"/>
      <c r="Q15" s="213"/>
      <c r="R15" s="213"/>
      <c r="S15" s="213"/>
      <c r="T15" s="213"/>
      <c r="U15" s="214"/>
      <c r="V15" s="230"/>
      <c r="W15" s="231"/>
      <c r="X15" s="231"/>
      <c r="Y15" s="231"/>
      <c r="Z15" s="231"/>
      <c r="AA15" s="232"/>
      <c r="AB15" s="230"/>
      <c r="AC15" s="231"/>
      <c r="AD15" s="231"/>
      <c r="AE15" s="231"/>
      <c r="AF15" s="231"/>
      <c r="AG15" s="232"/>
      <c r="AH15" s="221"/>
      <c r="AI15" s="222"/>
      <c r="AJ15" s="222"/>
      <c r="AK15" s="222"/>
      <c r="AL15" s="222"/>
      <c r="AM15" s="223"/>
      <c r="AN15" s="69"/>
      <c r="AO15" s="264"/>
      <c r="AP15" s="265"/>
      <c r="AQ15" s="265"/>
      <c r="AR15" s="265"/>
      <c r="AS15" s="265"/>
      <c r="AT15" s="266"/>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row>
    <row r="16" spans="1:99" ht="15" customHeight="1" x14ac:dyDescent="0.25">
      <c r="A16" s="69"/>
      <c r="B16" s="250"/>
      <c r="C16" s="250"/>
      <c r="D16" s="251"/>
      <c r="E16" s="243"/>
      <c r="F16" s="244"/>
      <c r="G16" s="244"/>
      <c r="H16" s="244"/>
      <c r="I16" s="244"/>
      <c r="J16" s="212" t="e">
        <f>IF(AND('Mapa final'!#REF!="Alta",'Mapa final'!#REF!="Leve"),CONCATENATE("R",'Mapa final'!#REF!),"")</f>
        <v>#REF!</v>
      </c>
      <c r="K16" s="213"/>
      <c r="L16" s="213" t="e">
        <f>IF(AND('Mapa final'!#REF!="Alta",'Mapa final'!#REF!="Leve"),CONCATENATE("R",'Mapa final'!#REF!),"")</f>
        <v>#REF!</v>
      </c>
      <c r="M16" s="213"/>
      <c r="N16" s="213" t="e">
        <f>IF(AND('Mapa final'!#REF!="Alta",'Mapa final'!#REF!="Leve"),CONCATENATE("R",'Mapa final'!#REF!),"")</f>
        <v>#REF!</v>
      </c>
      <c r="O16" s="214"/>
      <c r="P16" s="212" t="e">
        <f>IF(AND('Mapa final'!#REF!="Alta",'Mapa final'!#REF!="Menor"),CONCATENATE("R",'Mapa final'!#REF!),"")</f>
        <v>#REF!</v>
      </c>
      <c r="Q16" s="213"/>
      <c r="R16" s="213" t="e">
        <f>IF(AND('Mapa final'!#REF!="Alta",'Mapa final'!#REF!="Menor"),CONCATENATE("R",'Mapa final'!#REF!),"")</f>
        <v>#REF!</v>
      </c>
      <c r="S16" s="213"/>
      <c r="T16" s="213" t="e">
        <f>IF(AND('Mapa final'!#REF!="Alta",'Mapa final'!#REF!="Menor"),CONCATENATE("R",'Mapa final'!#REF!),"")</f>
        <v>#REF!</v>
      </c>
      <c r="U16" s="214"/>
      <c r="V16" s="230" t="e">
        <f>IF(AND('Mapa final'!#REF!="Alta",'Mapa final'!#REF!="Moderado"),CONCATENATE("R",'Mapa final'!#REF!),"")</f>
        <v>#REF!</v>
      </c>
      <c r="W16" s="231"/>
      <c r="X16" s="231" t="e">
        <f>IF(AND('Mapa final'!#REF!="Alta",'Mapa final'!#REF!="Moderado"),CONCATENATE("R",'Mapa final'!#REF!),"")</f>
        <v>#REF!</v>
      </c>
      <c r="Y16" s="231"/>
      <c r="Z16" s="231" t="e">
        <f>IF(AND('Mapa final'!#REF!="Alta",'Mapa final'!#REF!="Moderado"),CONCATENATE("R",'Mapa final'!#REF!),"")</f>
        <v>#REF!</v>
      </c>
      <c r="AA16" s="232"/>
      <c r="AB16" s="230" t="e">
        <f>IF(AND('Mapa final'!#REF!="Alta",'Mapa final'!#REF!="Mayor"),CONCATENATE("R",'Mapa final'!#REF!),"")</f>
        <v>#REF!</v>
      </c>
      <c r="AC16" s="231"/>
      <c r="AD16" s="231" t="e">
        <f>IF(AND('Mapa final'!#REF!="Alta",'Mapa final'!#REF!="Mayor"),CONCATENATE("R",'Mapa final'!#REF!),"")</f>
        <v>#REF!</v>
      </c>
      <c r="AE16" s="231"/>
      <c r="AF16" s="231" t="e">
        <f>IF(AND('Mapa final'!#REF!="Alta",'Mapa final'!#REF!="Mayor"),CONCATENATE("R",'Mapa final'!#REF!),"")</f>
        <v>#REF!</v>
      </c>
      <c r="AG16" s="232"/>
      <c r="AH16" s="221" t="e">
        <f>IF(AND('Mapa final'!#REF!="Alta",'Mapa final'!#REF!="Catastrófico"),CONCATENATE("R",'Mapa final'!#REF!),"")</f>
        <v>#REF!</v>
      </c>
      <c r="AI16" s="222"/>
      <c r="AJ16" s="222" t="e">
        <f>IF(AND('Mapa final'!#REF!="Alta",'Mapa final'!#REF!="Catastrófico"),CONCATENATE("R",'Mapa final'!#REF!),"")</f>
        <v>#REF!</v>
      </c>
      <c r="AK16" s="222"/>
      <c r="AL16" s="222" t="e">
        <f>IF(AND('Mapa final'!#REF!="Alta",'Mapa final'!#REF!="Catastrófico"),CONCATENATE("R",'Mapa final'!#REF!),"")</f>
        <v>#REF!</v>
      </c>
      <c r="AM16" s="223"/>
      <c r="AN16" s="69"/>
      <c r="AO16" s="264"/>
      <c r="AP16" s="265"/>
      <c r="AQ16" s="265"/>
      <c r="AR16" s="265"/>
      <c r="AS16" s="265"/>
      <c r="AT16" s="266"/>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row>
    <row r="17" spans="1:80" ht="15" customHeight="1" x14ac:dyDescent="0.25">
      <c r="A17" s="69"/>
      <c r="B17" s="250"/>
      <c r="C17" s="250"/>
      <c r="D17" s="251"/>
      <c r="E17" s="243"/>
      <c r="F17" s="244"/>
      <c r="G17" s="244"/>
      <c r="H17" s="244"/>
      <c r="I17" s="244"/>
      <c r="J17" s="212"/>
      <c r="K17" s="213"/>
      <c r="L17" s="213"/>
      <c r="M17" s="213"/>
      <c r="N17" s="213"/>
      <c r="O17" s="214"/>
      <c r="P17" s="212"/>
      <c r="Q17" s="213"/>
      <c r="R17" s="213"/>
      <c r="S17" s="213"/>
      <c r="T17" s="213"/>
      <c r="U17" s="214"/>
      <c r="V17" s="230"/>
      <c r="W17" s="231"/>
      <c r="X17" s="231"/>
      <c r="Y17" s="231"/>
      <c r="Z17" s="231"/>
      <c r="AA17" s="232"/>
      <c r="AB17" s="230"/>
      <c r="AC17" s="231"/>
      <c r="AD17" s="231"/>
      <c r="AE17" s="231"/>
      <c r="AF17" s="231"/>
      <c r="AG17" s="232"/>
      <c r="AH17" s="221"/>
      <c r="AI17" s="222"/>
      <c r="AJ17" s="222"/>
      <c r="AK17" s="222"/>
      <c r="AL17" s="222"/>
      <c r="AM17" s="223"/>
      <c r="AN17" s="69"/>
      <c r="AO17" s="264"/>
      <c r="AP17" s="265"/>
      <c r="AQ17" s="265"/>
      <c r="AR17" s="265"/>
      <c r="AS17" s="265"/>
      <c r="AT17" s="266"/>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row>
    <row r="18" spans="1:80" ht="15" customHeight="1" x14ac:dyDescent="0.25">
      <c r="A18" s="69"/>
      <c r="B18" s="250"/>
      <c r="C18" s="250"/>
      <c r="D18" s="251"/>
      <c r="E18" s="243"/>
      <c r="F18" s="244"/>
      <c r="G18" s="244"/>
      <c r="H18" s="244"/>
      <c r="I18" s="244"/>
      <c r="J18" s="212" t="e">
        <f>IF(AND('Mapa final'!#REF!="Alta",'Mapa final'!#REF!="Leve"),CONCATENATE("R",'Mapa final'!#REF!),"")</f>
        <v>#REF!</v>
      </c>
      <c r="K18" s="213"/>
      <c r="L18" s="213" t="e">
        <f>IF(AND('Mapa final'!#REF!="Alta",'Mapa final'!#REF!="Leve"),CONCATENATE("R",'Mapa final'!#REF!),"")</f>
        <v>#REF!</v>
      </c>
      <c r="M18" s="213"/>
      <c r="N18" s="213" t="e">
        <f>IF(AND('Mapa final'!#REF!="Alta",'Mapa final'!#REF!="Leve"),CONCATENATE("R",'Mapa final'!#REF!),"")</f>
        <v>#REF!</v>
      </c>
      <c r="O18" s="214"/>
      <c r="P18" s="212" t="e">
        <f>IF(AND('Mapa final'!#REF!="Alta",'Mapa final'!#REF!="Menor"),CONCATENATE("R",'Mapa final'!#REF!),"")</f>
        <v>#REF!</v>
      </c>
      <c r="Q18" s="213"/>
      <c r="R18" s="213" t="e">
        <f>IF(AND('Mapa final'!#REF!="Alta",'Mapa final'!#REF!="Menor"),CONCATENATE("R",'Mapa final'!#REF!),"")</f>
        <v>#REF!</v>
      </c>
      <c r="S18" s="213"/>
      <c r="T18" s="213" t="e">
        <f>IF(AND('Mapa final'!#REF!="Alta",'Mapa final'!#REF!="Menor"),CONCATENATE("R",'Mapa final'!#REF!),"")</f>
        <v>#REF!</v>
      </c>
      <c r="U18" s="214"/>
      <c r="V18" s="230" t="e">
        <f>IF(AND('Mapa final'!#REF!="Alta",'Mapa final'!#REF!="Moderado"),CONCATENATE("R",'Mapa final'!#REF!),"")</f>
        <v>#REF!</v>
      </c>
      <c r="W18" s="231"/>
      <c r="X18" s="231" t="e">
        <f>IF(AND('Mapa final'!#REF!="Alta",'Mapa final'!#REF!="Moderado"),CONCATENATE("R",'Mapa final'!#REF!),"")</f>
        <v>#REF!</v>
      </c>
      <c r="Y18" s="231"/>
      <c r="Z18" s="231" t="e">
        <f>IF(AND('Mapa final'!#REF!="Alta",'Mapa final'!#REF!="Moderado"),CONCATENATE("R",'Mapa final'!#REF!),"")</f>
        <v>#REF!</v>
      </c>
      <c r="AA18" s="232"/>
      <c r="AB18" s="230" t="e">
        <f>IF(AND('Mapa final'!#REF!="Alta",'Mapa final'!#REF!="Mayor"),CONCATENATE("R",'Mapa final'!#REF!),"")</f>
        <v>#REF!</v>
      </c>
      <c r="AC18" s="231"/>
      <c r="AD18" s="231" t="e">
        <f>IF(AND('Mapa final'!#REF!="Alta",'Mapa final'!#REF!="Mayor"),CONCATENATE("R",'Mapa final'!#REF!),"")</f>
        <v>#REF!</v>
      </c>
      <c r="AE18" s="231"/>
      <c r="AF18" s="231" t="e">
        <f>IF(AND('Mapa final'!#REF!="Alta",'Mapa final'!#REF!="Mayor"),CONCATENATE("R",'Mapa final'!#REF!),"")</f>
        <v>#REF!</v>
      </c>
      <c r="AG18" s="232"/>
      <c r="AH18" s="221" t="e">
        <f>IF(AND('Mapa final'!#REF!="Alta",'Mapa final'!#REF!="Catastrófico"),CONCATENATE("R",'Mapa final'!#REF!),"")</f>
        <v>#REF!</v>
      </c>
      <c r="AI18" s="222"/>
      <c r="AJ18" s="222" t="e">
        <f>IF(AND('Mapa final'!#REF!="Alta",'Mapa final'!#REF!="Catastrófico"),CONCATENATE("R",'Mapa final'!#REF!),"")</f>
        <v>#REF!</v>
      </c>
      <c r="AK18" s="222"/>
      <c r="AL18" s="222" t="e">
        <f>IF(AND('Mapa final'!#REF!="Alta",'Mapa final'!#REF!="Catastrófico"),CONCATENATE("R",'Mapa final'!#REF!),"")</f>
        <v>#REF!</v>
      </c>
      <c r="AM18" s="223"/>
      <c r="AN18" s="69"/>
      <c r="AO18" s="264"/>
      <c r="AP18" s="265"/>
      <c r="AQ18" s="265"/>
      <c r="AR18" s="265"/>
      <c r="AS18" s="265"/>
      <c r="AT18" s="266"/>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row>
    <row r="19" spans="1:80" ht="15" customHeight="1" x14ac:dyDescent="0.25">
      <c r="A19" s="69"/>
      <c r="B19" s="250"/>
      <c r="C19" s="250"/>
      <c r="D19" s="251"/>
      <c r="E19" s="243"/>
      <c r="F19" s="244"/>
      <c r="G19" s="244"/>
      <c r="H19" s="244"/>
      <c r="I19" s="244"/>
      <c r="J19" s="212"/>
      <c r="K19" s="213"/>
      <c r="L19" s="213"/>
      <c r="M19" s="213"/>
      <c r="N19" s="213"/>
      <c r="O19" s="214"/>
      <c r="P19" s="212"/>
      <c r="Q19" s="213"/>
      <c r="R19" s="213"/>
      <c r="S19" s="213"/>
      <c r="T19" s="213"/>
      <c r="U19" s="214"/>
      <c r="V19" s="230"/>
      <c r="W19" s="231"/>
      <c r="X19" s="231"/>
      <c r="Y19" s="231"/>
      <c r="Z19" s="231"/>
      <c r="AA19" s="232"/>
      <c r="AB19" s="230"/>
      <c r="AC19" s="231"/>
      <c r="AD19" s="231"/>
      <c r="AE19" s="231"/>
      <c r="AF19" s="231"/>
      <c r="AG19" s="232"/>
      <c r="AH19" s="221"/>
      <c r="AI19" s="222"/>
      <c r="AJ19" s="222"/>
      <c r="AK19" s="222"/>
      <c r="AL19" s="222"/>
      <c r="AM19" s="223"/>
      <c r="AN19" s="69"/>
      <c r="AO19" s="264"/>
      <c r="AP19" s="265"/>
      <c r="AQ19" s="265"/>
      <c r="AR19" s="265"/>
      <c r="AS19" s="265"/>
      <c r="AT19" s="266"/>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row>
    <row r="20" spans="1:80" ht="15" customHeight="1" x14ac:dyDescent="0.25">
      <c r="A20" s="69"/>
      <c r="B20" s="250"/>
      <c r="C20" s="250"/>
      <c r="D20" s="251"/>
      <c r="E20" s="243"/>
      <c r="F20" s="244"/>
      <c r="G20" s="244"/>
      <c r="H20" s="244"/>
      <c r="I20" s="244"/>
      <c r="J20" s="212" t="e">
        <f>IF(AND('Mapa final'!#REF!="Alta",'Mapa final'!#REF!="Leve"),CONCATENATE("R",'Mapa final'!#REF!),"")</f>
        <v>#REF!</v>
      </c>
      <c r="K20" s="213"/>
      <c r="L20" s="213" t="e">
        <f>IF(AND('Mapa final'!#REF!="Alta",'Mapa final'!#REF!="Leve"),CONCATENATE("R",'Mapa final'!#REF!),"")</f>
        <v>#REF!</v>
      </c>
      <c r="M20" s="213"/>
      <c r="N20" s="213" t="e">
        <f>IF(AND('Mapa final'!#REF!="Alta",'Mapa final'!#REF!="Leve"),CONCATENATE("R",'Mapa final'!#REF!),"")</f>
        <v>#REF!</v>
      </c>
      <c r="O20" s="214"/>
      <c r="P20" s="212" t="e">
        <f>IF(AND('Mapa final'!#REF!="Alta",'Mapa final'!#REF!="Menor"),CONCATENATE("R",'Mapa final'!#REF!),"")</f>
        <v>#REF!</v>
      </c>
      <c r="Q20" s="213"/>
      <c r="R20" s="213" t="e">
        <f>IF(AND('Mapa final'!#REF!="Alta",'Mapa final'!#REF!="Menor"),CONCATENATE("R",'Mapa final'!#REF!),"")</f>
        <v>#REF!</v>
      </c>
      <c r="S20" s="213"/>
      <c r="T20" s="213" t="e">
        <f>IF(AND('Mapa final'!#REF!="Alta",'Mapa final'!#REF!="Menor"),CONCATENATE("R",'Mapa final'!#REF!),"")</f>
        <v>#REF!</v>
      </c>
      <c r="U20" s="214"/>
      <c r="V20" s="230" t="e">
        <f>IF(AND('Mapa final'!#REF!="Alta",'Mapa final'!#REF!="Moderado"),CONCATENATE("R",'Mapa final'!#REF!),"")</f>
        <v>#REF!</v>
      </c>
      <c r="W20" s="231"/>
      <c r="X20" s="231" t="e">
        <f>IF(AND('Mapa final'!#REF!="Alta",'Mapa final'!#REF!="Moderado"),CONCATENATE("R",'Mapa final'!#REF!),"")</f>
        <v>#REF!</v>
      </c>
      <c r="Y20" s="231"/>
      <c r="Z20" s="231" t="e">
        <f>IF(AND('Mapa final'!#REF!="Alta",'Mapa final'!#REF!="Moderado"),CONCATENATE("R",'Mapa final'!#REF!),"")</f>
        <v>#REF!</v>
      </c>
      <c r="AA20" s="232"/>
      <c r="AB20" s="230" t="e">
        <f>IF(AND('Mapa final'!#REF!="Alta",'Mapa final'!#REF!="Mayor"),CONCATENATE("R",'Mapa final'!#REF!),"")</f>
        <v>#REF!</v>
      </c>
      <c r="AC20" s="231"/>
      <c r="AD20" s="231" t="e">
        <f>IF(AND('Mapa final'!#REF!="Alta",'Mapa final'!#REF!="Mayor"),CONCATENATE("R",'Mapa final'!#REF!),"")</f>
        <v>#REF!</v>
      </c>
      <c r="AE20" s="231"/>
      <c r="AF20" s="231" t="e">
        <f>IF(AND('Mapa final'!#REF!="Alta",'Mapa final'!#REF!="Mayor"),CONCATENATE("R",'Mapa final'!#REF!),"")</f>
        <v>#REF!</v>
      </c>
      <c r="AG20" s="232"/>
      <c r="AH20" s="221" t="e">
        <f>IF(AND('Mapa final'!#REF!="Alta",'Mapa final'!#REF!="Catastrófico"),CONCATENATE("R",'Mapa final'!#REF!),"")</f>
        <v>#REF!</v>
      </c>
      <c r="AI20" s="222"/>
      <c r="AJ20" s="222" t="e">
        <f>IF(AND('Mapa final'!#REF!="Alta",'Mapa final'!#REF!="Catastrófico"),CONCATENATE("R",'Mapa final'!#REF!),"")</f>
        <v>#REF!</v>
      </c>
      <c r="AK20" s="222"/>
      <c r="AL20" s="222" t="e">
        <f>IF(AND('Mapa final'!#REF!="Alta",'Mapa final'!#REF!="Catastrófico"),CONCATENATE("R",'Mapa final'!#REF!),"")</f>
        <v>#REF!</v>
      </c>
      <c r="AM20" s="223"/>
      <c r="AN20" s="69"/>
      <c r="AO20" s="264"/>
      <c r="AP20" s="265"/>
      <c r="AQ20" s="265"/>
      <c r="AR20" s="265"/>
      <c r="AS20" s="265"/>
      <c r="AT20" s="266"/>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row>
    <row r="21" spans="1:80" ht="15.75" customHeight="1" thickBot="1" x14ac:dyDescent="0.3">
      <c r="A21" s="69"/>
      <c r="B21" s="250"/>
      <c r="C21" s="250"/>
      <c r="D21" s="251"/>
      <c r="E21" s="246"/>
      <c r="F21" s="247"/>
      <c r="G21" s="247"/>
      <c r="H21" s="247"/>
      <c r="I21" s="247"/>
      <c r="J21" s="215"/>
      <c r="K21" s="216"/>
      <c r="L21" s="216"/>
      <c r="M21" s="216"/>
      <c r="N21" s="216"/>
      <c r="O21" s="217"/>
      <c r="P21" s="215"/>
      <c r="Q21" s="216"/>
      <c r="R21" s="216"/>
      <c r="S21" s="216"/>
      <c r="T21" s="216"/>
      <c r="U21" s="217"/>
      <c r="V21" s="233"/>
      <c r="W21" s="234"/>
      <c r="X21" s="234"/>
      <c r="Y21" s="234"/>
      <c r="Z21" s="234"/>
      <c r="AA21" s="235"/>
      <c r="AB21" s="233"/>
      <c r="AC21" s="234"/>
      <c r="AD21" s="234"/>
      <c r="AE21" s="234"/>
      <c r="AF21" s="234"/>
      <c r="AG21" s="235"/>
      <c r="AH21" s="224"/>
      <c r="AI21" s="225"/>
      <c r="AJ21" s="225"/>
      <c r="AK21" s="225"/>
      <c r="AL21" s="225"/>
      <c r="AM21" s="226"/>
      <c r="AN21" s="69"/>
      <c r="AO21" s="267"/>
      <c r="AP21" s="268"/>
      <c r="AQ21" s="268"/>
      <c r="AR21" s="268"/>
      <c r="AS21" s="268"/>
      <c r="AT21" s="2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row>
    <row r="22" spans="1:80" x14ac:dyDescent="0.25">
      <c r="A22" s="69"/>
      <c r="B22" s="250"/>
      <c r="C22" s="250"/>
      <c r="D22" s="251"/>
      <c r="E22" s="240" t="s">
        <v>117</v>
      </c>
      <c r="F22" s="241"/>
      <c r="G22" s="241"/>
      <c r="H22" s="241"/>
      <c r="I22" s="242"/>
      <c r="J22" s="218" t="str">
        <f>IF(AND('Mapa final'!$H$12="Media",'Mapa final'!$L$12="Leve"),CONCATENATE("R",'Mapa final'!$A$12),"")</f>
        <v/>
      </c>
      <c r="K22" s="219"/>
      <c r="L22" s="219" t="e">
        <f>IF(AND('Mapa final'!#REF!="Media",'Mapa final'!#REF!="Leve"),CONCATENATE("R",'Mapa final'!#REF!),"")</f>
        <v>#REF!</v>
      </c>
      <c r="M22" s="219"/>
      <c r="N22" s="219" t="e">
        <f>IF(AND('Mapa final'!#REF!="Media",'Mapa final'!#REF!="Leve"),CONCATENATE("R",'Mapa final'!#REF!),"")</f>
        <v>#REF!</v>
      </c>
      <c r="O22" s="220"/>
      <c r="P22" s="218" t="str">
        <f>IF(AND('Mapa final'!$H$12="Media",'Mapa final'!$L$12="Menor"),CONCATENATE("R",'Mapa final'!$A$12),"")</f>
        <v/>
      </c>
      <c r="Q22" s="219"/>
      <c r="R22" s="219" t="e">
        <f>IF(AND('Mapa final'!#REF!="Media",'Mapa final'!#REF!="Menor"),CONCATENATE("R",'Mapa final'!#REF!),"")</f>
        <v>#REF!</v>
      </c>
      <c r="S22" s="219"/>
      <c r="T22" s="219" t="e">
        <f>IF(AND('Mapa final'!#REF!="Media",'Mapa final'!#REF!="Menor"),CONCATENATE("R",'Mapa final'!#REF!),"")</f>
        <v>#REF!</v>
      </c>
      <c r="U22" s="220"/>
      <c r="V22" s="218" t="str">
        <f>IF(AND('Mapa final'!$H$12="Media",'Mapa final'!$L$12="Moderado"),CONCATENATE("R",'Mapa final'!$A$12),"")</f>
        <v/>
      </c>
      <c r="W22" s="219"/>
      <c r="X22" s="219" t="e">
        <f>IF(AND('Mapa final'!#REF!="Media",'Mapa final'!#REF!="Moderado"),CONCATENATE("R",'Mapa final'!#REF!),"")</f>
        <v>#REF!</v>
      </c>
      <c r="Y22" s="219"/>
      <c r="Z22" s="219" t="e">
        <f>IF(AND('Mapa final'!#REF!="Media",'Mapa final'!#REF!="Moderado"),CONCATENATE("R",'Mapa final'!#REF!),"")</f>
        <v>#REF!</v>
      </c>
      <c r="AA22" s="220"/>
      <c r="AB22" s="236" t="str">
        <f>IF(AND('Mapa final'!$H$12="Media",'Mapa final'!$L$12="Mayor"),CONCATENATE("R",'Mapa final'!$A$12),"")</f>
        <v/>
      </c>
      <c r="AC22" s="237"/>
      <c r="AD22" s="237" t="e">
        <f>IF(AND('Mapa final'!#REF!="Media",'Mapa final'!#REF!="Mayor"),CONCATENATE("R",'Mapa final'!#REF!),"")</f>
        <v>#REF!</v>
      </c>
      <c r="AE22" s="237"/>
      <c r="AF22" s="237" t="e">
        <f>IF(AND('Mapa final'!#REF!="Media",'Mapa final'!#REF!="Mayor"),CONCATENATE("R",'Mapa final'!#REF!),"")</f>
        <v>#REF!</v>
      </c>
      <c r="AG22" s="238"/>
      <c r="AH22" s="227" t="str">
        <f>IF(AND('Mapa final'!$H$12="Media",'Mapa final'!$L$12="Catastrófico"),CONCATENATE("R",'Mapa final'!$A$12),"")</f>
        <v/>
      </c>
      <c r="AI22" s="228"/>
      <c r="AJ22" s="228" t="e">
        <f>IF(AND('Mapa final'!#REF!="Media",'Mapa final'!#REF!="Catastrófico"),CONCATENATE("R",'Mapa final'!#REF!),"")</f>
        <v>#REF!</v>
      </c>
      <c r="AK22" s="228"/>
      <c r="AL22" s="228" t="e">
        <f>IF(AND('Mapa final'!#REF!="Media",'Mapa final'!#REF!="Catastrófico"),CONCATENATE("R",'Mapa final'!#REF!),"")</f>
        <v>#REF!</v>
      </c>
      <c r="AM22" s="229"/>
      <c r="AN22" s="69"/>
      <c r="AO22" s="270" t="s">
        <v>81</v>
      </c>
      <c r="AP22" s="271"/>
      <c r="AQ22" s="271"/>
      <c r="AR22" s="271"/>
      <c r="AS22" s="271"/>
      <c r="AT22" s="272"/>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row>
    <row r="23" spans="1:80" x14ac:dyDescent="0.25">
      <c r="A23" s="69"/>
      <c r="B23" s="250"/>
      <c r="C23" s="250"/>
      <c r="D23" s="251"/>
      <c r="E23" s="243"/>
      <c r="F23" s="244"/>
      <c r="G23" s="244"/>
      <c r="H23" s="244"/>
      <c r="I23" s="245"/>
      <c r="J23" s="212"/>
      <c r="K23" s="213"/>
      <c r="L23" s="213"/>
      <c r="M23" s="213"/>
      <c r="N23" s="213"/>
      <c r="O23" s="214"/>
      <c r="P23" s="212"/>
      <c r="Q23" s="213"/>
      <c r="R23" s="213"/>
      <c r="S23" s="213"/>
      <c r="T23" s="213"/>
      <c r="U23" s="214"/>
      <c r="V23" s="212"/>
      <c r="W23" s="213"/>
      <c r="X23" s="213"/>
      <c r="Y23" s="213"/>
      <c r="Z23" s="213"/>
      <c r="AA23" s="214"/>
      <c r="AB23" s="230"/>
      <c r="AC23" s="231"/>
      <c r="AD23" s="231"/>
      <c r="AE23" s="231"/>
      <c r="AF23" s="231"/>
      <c r="AG23" s="232"/>
      <c r="AH23" s="221"/>
      <c r="AI23" s="222"/>
      <c r="AJ23" s="222"/>
      <c r="AK23" s="222"/>
      <c r="AL23" s="222"/>
      <c r="AM23" s="223"/>
      <c r="AN23" s="69"/>
      <c r="AO23" s="273"/>
      <c r="AP23" s="274"/>
      <c r="AQ23" s="274"/>
      <c r="AR23" s="274"/>
      <c r="AS23" s="274"/>
      <c r="AT23" s="275"/>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row>
    <row r="24" spans="1:80" x14ac:dyDescent="0.25">
      <c r="A24" s="69"/>
      <c r="B24" s="250"/>
      <c r="C24" s="250"/>
      <c r="D24" s="251"/>
      <c r="E24" s="243"/>
      <c r="F24" s="244"/>
      <c r="G24" s="244"/>
      <c r="H24" s="244"/>
      <c r="I24" s="245"/>
      <c r="J24" s="212" t="e">
        <f>IF(AND('Mapa final'!#REF!="Media",'Mapa final'!#REF!="Leve"),CONCATENATE("R",'Mapa final'!#REF!),"")</f>
        <v>#REF!</v>
      </c>
      <c r="K24" s="213"/>
      <c r="L24" s="213" t="e">
        <f>IF(AND('Mapa final'!#REF!="Media",'Mapa final'!#REF!="Leve"),CONCATENATE("R",'Mapa final'!#REF!),"")</f>
        <v>#REF!</v>
      </c>
      <c r="M24" s="213"/>
      <c r="N24" s="213" t="e">
        <f>IF(AND('Mapa final'!#REF!="Media",'Mapa final'!#REF!="Leve"),CONCATENATE("R",'Mapa final'!#REF!),"")</f>
        <v>#REF!</v>
      </c>
      <c r="O24" s="214"/>
      <c r="P24" s="212" t="e">
        <f>IF(AND('Mapa final'!#REF!="Media",'Mapa final'!#REF!="Menor"),CONCATENATE("R",'Mapa final'!#REF!),"")</f>
        <v>#REF!</v>
      </c>
      <c r="Q24" s="213"/>
      <c r="R24" s="213" t="e">
        <f>IF(AND('Mapa final'!#REF!="Media",'Mapa final'!#REF!="Menor"),CONCATENATE("R",'Mapa final'!#REF!),"")</f>
        <v>#REF!</v>
      </c>
      <c r="S24" s="213"/>
      <c r="T24" s="213" t="e">
        <f>IF(AND('Mapa final'!#REF!="Media",'Mapa final'!#REF!="Menor"),CONCATENATE("R",'Mapa final'!#REF!),"")</f>
        <v>#REF!</v>
      </c>
      <c r="U24" s="214"/>
      <c r="V24" s="212" t="e">
        <f>IF(AND('Mapa final'!#REF!="Media",'Mapa final'!#REF!="Moderado"),CONCATENATE("R",'Mapa final'!#REF!),"")</f>
        <v>#REF!</v>
      </c>
      <c r="W24" s="213"/>
      <c r="X24" s="213" t="e">
        <f>IF(AND('Mapa final'!#REF!="Media",'Mapa final'!#REF!="Moderado"),CONCATENATE("R",'Mapa final'!#REF!),"")</f>
        <v>#REF!</v>
      </c>
      <c r="Y24" s="213"/>
      <c r="Z24" s="213" t="e">
        <f>IF(AND('Mapa final'!#REF!="Media",'Mapa final'!#REF!="Moderado"),CONCATENATE("R",'Mapa final'!#REF!),"")</f>
        <v>#REF!</v>
      </c>
      <c r="AA24" s="214"/>
      <c r="AB24" s="230" t="e">
        <f>IF(AND('Mapa final'!#REF!="Media",'Mapa final'!#REF!="Mayor"),CONCATENATE("R",'Mapa final'!#REF!),"")</f>
        <v>#REF!</v>
      </c>
      <c r="AC24" s="231"/>
      <c r="AD24" s="231" t="e">
        <f>IF(AND('Mapa final'!#REF!="Media",'Mapa final'!#REF!="Mayor"),CONCATENATE("R",'Mapa final'!#REF!),"")</f>
        <v>#REF!</v>
      </c>
      <c r="AE24" s="231"/>
      <c r="AF24" s="231" t="e">
        <f>IF(AND('Mapa final'!#REF!="Media",'Mapa final'!#REF!="Mayor"),CONCATENATE("R",'Mapa final'!#REF!),"")</f>
        <v>#REF!</v>
      </c>
      <c r="AG24" s="232"/>
      <c r="AH24" s="221" t="e">
        <f>IF(AND('Mapa final'!#REF!="Media",'Mapa final'!#REF!="Catastrófico"),CONCATENATE("R",'Mapa final'!#REF!),"")</f>
        <v>#REF!</v>
      </c>
      <c r="AI24" s="222"/>
      <c r="AJ24" s="222" t="e">
        <f>IF(AND('Mapa final'!#REF!="Media",'Mapa final'!#REF!="Catastrófico"),CONCATENATE("R",'Mapa final'!#REF!),"")</f>
        <v>#REF!</v>
      </c>
      <c r="AK24" s="222"/>
      <c r="AL24" s="222" t="e">
        <f>IF(AND('Mapa final'!#REF!="Media",'Mapa final'!#REF!="Catastrófico"),CONCATENATE("R",'Mapa final'!#REF!),"")</f>
        <v>#REF!</v>
      </c>
      <c r="AM24" s="223"/>
      <c r="AN24" s="69"/>
      <c r="AO24" s="273"/>
      <c r="AP24" s="274"/>
      <c r="AQ24" s="274"/>
      <c r="AR24" s="274"/>
      <c r="AS24" s="274"/>
      <c r="AT24" s="275"/>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row>
    <row r="25" spans="1:80" x14ac:dyDescent="0.25">
      <c r="A25" s="69"/>
      <c r="B25" s="250"/>
      <c r="C25" s="250"/>
      <c r="D25" s="251"/>
      <c r="E25" s="243"/>
      <c r="F25" s="244"/>
      <c r="G25" s="244"/>
      <c r="H25" s="244"/>
      <c r="I25" s="245"/>
      <c r="J25" s="212"/>
      <c r="K25" s="213"/>
      <c r="L25" s="213"/>
      <c r="M25" s="213"/>
      <c r="N25" s="213"/>
      <c r="O25" s="214"/>
      <c r="P25" s="212"/>
      <c r="Q25" s="213"/>
      <c r="R25" s="213"/>
      <c r="S25" s="213"/>
      <c r="T25" s="213"/>
      <c r="U25" s="214"/>
      <c r="V25" s="212"/>
      <c r="W25" s="213"/>
      <c r="X25" s="213"/>
      <c r="Y25" s="213"/>
      <c r="Z25" s="213"/>
      <c r="AA25" s="214"/>
      <c r="AB25" s="230"/>
      <c r="AC25" s="231"/>
      <c r="AD25" s="231"/>
      <c r="AE25" s="231"/>
      <c r="AF25" s="231"/>
      <c r="AG25" s="232"/>
      <c r="AH25" s="221"/>
      <c r="AI25" s="222"/>
      <c r="AJ25" s="222"/>
      <c r="AK25" s="222"/>
      <c r="AL25" s="222"/>
      <c r="AM25" s="223"/>
      <c r="AN25" s="69"/>
      <c r="AO25" s="273"/>
      <c r="AP25" s="274"/>
      <c r="AQ25" s="274"/>
      <c r="AR25" s="274"/>
      <c r="AS25" s="274"/>
      <c r="AT25" s="275"/>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row>
    <row r="26" spans="1:80" x14ac:dyDescent="0.25">
      <c r="A26" s="69"/>
      <c r="B26" s="250"/>
      <c r="C26" s="250"/>
      <c r="D26" s="251"/>
      <c r="E26" s="243"/>
      <c r="F26" s="244"/>
      <c r="G26" s="244"/>
      <c r="H26" s="244"/>
      <c r="I26" s="245"/>
      <c r="J26" s="212" t="e">
        <f>IF(AND('Mapa final'!#REF!="Media",'Mapa final'!#REF!="Leve"),CONCATENATE("R",'Mapa final'!#REF!),"")</f>
        <v>#REF!</v>
      </c>
      <c r="K26" s="213"/>
      <c r="L26" s="213" t="e">
        <f>IF(AND('Mapa final'!#REF!="Media",'Mapa final'!#REF!="Leve"),CONCATENATE("R",'Mapa final'!#REF!),"")</f>
        <v>#REF!</v>
      </c>
      <c r="M26" s="213"/>
      <c r="N26" s="213" t="e">
        <f>IF(AND('Mapa final'!#REF!="Media",'Mapa final'!#REF!="Leve"),CONCATENATE("R",'Mapa final'!#REF!),"")</f>
        <v>#REF!</v>
      </c>
      <c r="O26" s="214"/>
      <c r="P26" s="212" t="e">
        <f>IF(AND('Mapa final'!#REF!="Media",'Mapa final'!#REF!="Menor"),CONCATENATE("R",'Mapa final'!#REF!),"")</f>
        <v>#REF!</v>
      </c>
      <c r="Q26" s="213"/>
      <c r="R26" s="213" t="e">
        <f>IF(AND('Mapa final'!#REF!="Media",'Mapa final'!#REF!="Menor"),CONCATENATE("R",'Mapa final'!#REF!),"")</f>
        <v>#REF!</v>
      </c>
      <c r="S26" s="213"/>
      <c r="T26" s="213" t="e">
        <f>IF(AND('Mapa final'!#REF!="Media",'Mapa final'!#REF!="Menor"),CONCATENATE("R",'Mapa final'!#REF!),"")</f>
        <v>#REF!</v>
      </c>
      <c r="U26" s="214"/>
      <c r="V26" s="212" t="e">
        <f>IF(AND('Mapa final'!#REF!="Media",'Mapa final'!#REF!="Moderado"),CONCATENATE("R",'Mapa final'!#REF!),"")</f>
        <v>#REF!</v>
      </c>
      <c r="W26" s="213"/>
      <c r="X26" s="213" t="e">
        <f>IF(AND('Mapa final'!#REF!="Media",'Mapa final'!#REF!="Moderado"),CONCATENATE("R",'Mapa final'!#REF!),"")</f>
        <v>#REF!</v>
      </c>
      <c r="Y26" s="213"/>
      <c r="Z26" s="213" t="e">
        <f>IF(AND('Mapa final'!#REF!="Media",'Mapa final'!#REF!="Moderado"),CONCATENATE("R",'Mapa final'!#REF!),"")</f>
        <v>#REF!</v>
      </c>
      <c r="AA26" s="214"/>
      <c r="AB26" s="230" t="e">
        <f>IF(AND('Mapa final'!#REF!="Media",'Mapa final'!#REF!="Mayor"),CONCATENATE("R",'Mapa final'!#REF!),"")</f>
        <v>#REF!</v>
      </c>
      <c r="AC26" s="231"/>
      <c r="AD26" s="231" t="e">
        <f>IF(AND('Mapa final'!#REF!="Media",'Mapa final'!#REF!="Mayor"),CONCATENATE("R",'Mapa final'!#REF!),"")</f>
        <v>#REF!</v>
      </c>
      <c r="AE26" s="231"/>
      <c r="AF26" s="231" t="e">
        <f>IF(AND('Mapa final'!#REF!="Media",'Mapa final'!#REF!="Mayor"),CONCATENATE("R",'Mapa final'!#REF!),"")</f>
        <v>#REF!</v>
      </c>
      <c r="AG26" s="232"/>
      <c r="AH26" s="221" t="e">
        <f>IF(AND('Mapa final'!#REF!="Media",'Mapa final'!#REF!="Catastrófico"),CONCATENATE("R",'Mapa final'!#REF!),"")</f>
        <v>#REF!</v>
      </c>
      <c r="AI26" s="222"/>
      <c r="AJ26" s="222" t="e">
        <f>IF(AND('Mapa final'!#REF!="Media",'Mapa final'!#REF!="Catastrófico"),CONCATENATE("R",'Mapa final'!#REF!),"")</f>
        <v>#REF!</v>
      </c>
      <c r="AK26" s="222"/>
      <c r="AL26" s="222" t="e">
        <f>IF(AND('Mapa final'!#REF!="Media",'Mapa final'!#REF!="Catastrófico"),CONCATENATE("R",'Mapa final'!#REF!),"")</f>
        <v>#REF!</v>
      </c>
      <c r="AM26" s="223"/>
      <c r="AN26" s="69"/>
      <c r="AO26" s="273"/>
      <c r="AP26" s="274"/>
      <c r="AQ26" s="274"/>
      <c r="AR26" s="274"/>
      <c r="AS26" s="274"/>
      <c r="AT26" s="275"/>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row>
    <row r="27" spans="1:80" x14ac:dyDescent="0.25">
      <c r="A27" s="69"/>
      <c r="B27" s="250"/>
      <c r="C27" s="250"/>
      <c r="D27" s="251"/>
      <c r="E27" s="243"/>
      <c r="F27" s="244"/>
      <c r="G27" s="244"/>
      <c r="H27" s="244"/>
      <c r="I27" s="245"/>
      <c r="J27" s="212"/>
      <c r="K27" s="213"/>
      <c r="L27" s="213"/>
      <c r="M27" s="213"/>
      <c r="N27" s="213"/>
      <c r="O27" s="214"/>
      <c r="P27" s="212"/>
      <c r="Q27" s="213"/>
      <c r="R27" s="213"/>
      <c r="S27" s="213"/>
      <c r="T27" s="213"/>
      <c r="U27" s="214"/>
      <c r="V27" s="212"/>
      <c r="W27" s="213"/>
      <c r="X27" s="213"/>
      <c r="Y27" s="213"/>
      <c r="Z27" s="213"/>
      <c r="AA27" s="214"/>
      <c r="AB27" s="230"/>
      <c r="AC27" s="231"/>
      <c r="AD27" s="231"/>
      <c r="AE27" s="231"/>
      <c r="AF27" s="231"/>
      <c r="AG27" s="232"/>
      <c r="AH27" s="221"/>
      <c r="AI27" s="222"/>
      <c r="AJ27" s="222"/>
      <c r="AK27" s="222"/>
      <c r="AL27" s="222"/>
      <c r="AM27" s="223"/>
      <c r="AN27" s="69"/>
      <c r="AO27" s="273"/>
      <c r="AP27" s="274"/>
      <c r="AQ27" s="274"/>
      <c r="AR27" s="274"/>
      <c r="AS27" s="274"/>
      <c r="AT27" s="275"/>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row>
    <row r="28" spans="1:80" x14ac:dyDescent="0.25">
      <c r="A28" s="69"/>
      <c r="B28" s="250"/>
      <c r="C28" s="250"/>
      <c r="D28" s="251"/>
      <c r="E28" s="243"/>
      <c r="F28" s="244"/>
      <c r="G28" s="244"/>
      <c r="H28" s="244"/>
      <c r="I28" s="245"/>
      <c r="J28" s="212" t="e">
        <f>IF(AND('Mapa final'!#REF!="Media",'Mapa final'!#REF!="Leve"),CONCATENATE("R",'Mapa final'!#REF!),"")</f>
        <v>#REF!</v>
      </c>
      <c r="K28" s="213"/>
      <c r="L28" s="213" t="e">
        <f>IF(AND('Mapa final'!#REF!="Media",'Mapa final'!#REF!="Leve"),CONCATENATE("R",'Mapa final'!#REF!),"")</f>
        <v>#REF!</v>
      </c>
      <c r="M28" s="213"/>
      <c r="N28" s="213" t="e">
        <f>IF(AND('Mapa final'!#REF!="Media",'Mapa final'!#REF!="Leve"),CONCATENATE("R",'Mapa final'!#REF!),"")</f>
        <v>#REF!</v>
      </c>
      <c r="O28" s="214"/>
      <c r="P28" s="212" t="e">
        <f>IF(AND('Mapa final'!#REF!="Media",'Mapa final'!#REF!="Menor"),CONCATENATE("R",'Mapa final'!#REF!),"")</f>
        <v>#REF!</v>
      </c>
      <c r="Q28" s="213"/>
      <c r="R28" s="213" t="e">
        <f>IF(AND('Mapa final'!#REF!="Media",'Mapa final'!#REF!="Menor"),CONCATENATE("R",'Mapa final'!#REF!),"")</f>
        <v>#REF!</v>
      </c>
      <c r="S28" s="213"/>
      <c r="T28" s="213" t="e">
        <f>IF(AND('Mapa final'!#REF!="Media",'Mapa final'!#REF!="Menor"),CONCATENATE("R",'Mapa final'!#REF!),"")</f>
        <v>#REF!</v>
      </c>
      <c r="U28" s="214"/>
      <c r="V28" s="212" t="e">
        <f>IF(AND('Mapa final'!#REF!="Media",'Mapa final'!#REF!="Moderado"),CONCATENATE("R",'Mapa final'!#REF!),"")</f>
        <v>#REF!</v>
      </c>
      <c r="W28" s="213"/>
      <c r="X28" s="213" t="e">
        <f>IF(AND('Mapa final'!#REF!="Media",'Mapa final'!#REF!="Moderado"),CONCATENATE("R",'Mapa final'!#REF!),"")</f>
        <v>#REF!</v>
      </c>
      <c r="Y28" s="213"/>
      <c r="Z28" s="213" t="e">
        <f>IF(AND('Mapa final'!#REF!="Media",'Mapa final'!#REF!="Moderado"),CONCATENATE("R",'Mapa final'!#REF!),"")</f>
        <v>#REF!</v>
      </c>
      <c r="AA28" s="214"/>
      <c r="AB28" s="230" t="e">
        <f>IF(AND('Mapa final'!#REF!="Media",'Mapa final'!#REF!="Mayor"),CONCATENATE("R",'Mapa final'!#REF!),"")</f>
        <v>#REF!</v>
      </c>
      <c r="AC28" s="231"/>
      <c r="AD28" s="231" t="e">
        <f>IF(AND('Mapa final'!#REF!="Media",'Mapa final'!#REF!="Mayor"),CONCATENATE("R",'Mapa final'!#REF!),"")</f>
        <v>#REF!</v>
      </c>
      <c r="AE28" s="231"/>
      <c r="AF28" s="231" t="e">
        <f>IF(AND('Mapa final'!#REF!="Media",'Mapa final'!#REF!="Mayor"),CONCATENATE("R",'Mapa final'!#REF!),"")</f>
        <v>#REF!</v>
      </c>
      <c r="AG28" s="232"/>
      <c r="AH28" s="221" t="e">
        <f>IF(AND('Mapa final'!#REF!="Media",'Mapa final'!#REF!="Catastrófico"),CONCATENATE("R",'Mapa final'!#REF!),"")</f>
        <v>#REF!</v>
      </c>
      <c r="AI28" s="222"/>
      <c r="AJ28" s="222" t="e">
        <f>IF(AND('Mapa final'!#REF!="Media",'Mapa final'!#REF!="Catastrófico"),CONCATENATE("R",'Mapa final'!#REF!),"")</f>
        <v>#REF!</v>
      </c>
      <c r="AK28" s="222"/>
      <c r="AL28" s="222" t="e">
        <f>IF(AND('Mapa final'!#REF!="Media",'Mapa final'!#REF!="Catastrófico"),CONCATENATE("R",'Mapa final'!#REF!),"")</f>
        <v>#REF!</v>
      </c>
      <c r="AM28" s="223"/>
      <c r="AN28" s="69"/>
      <c r="AO28" s="273"/>
      <c r="AP28" s="274"/>
      <c r="AQ28" s="274"/>
      <c r="AR28" s="274"/>
      <c r="AS28" s="274"/>
      <c r="AT28" s="275"/>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row>
    <row r="29" spans="1:80" ht="15.75" thickBot="1" x14ac:dyDescent="0.3">
      <c r="A29" s="69"/>
      <c r="B29" s="250"/>
      <c r="C29" s="250"/>
      <c r="D29" s="251"/>
      <c r="E29" s="246"/>
      <c r="F29" s="247"/>
      <c r="G29" s="247"/>
      <c r="H29" s="247"/>
      <c r="I29" s="248"/>
      <c r="J29" s="212"/>
      <c r="K29" s="213"/>
      <c r="L29" s="213"/>
      <c r="M29" s="213"/>
      <c r="N29" s="213"/>
      <c r="O29" s="214"/>
      <c r="P29" s="215"/>
      <c r="Q29" s="216"/>
      <c r="R29" s="216"/>
      <c r="S29" s="216"/>
      <c r="T29" s="216"/>
      <c r="U29" s="217"/>
      <c r="V29" s="215"/>
      <c r="W29" s="216"/>
      <c r="X29" s="216"/>
      <c r="Y29" s="216"/>
      <c r="Z29" s="216"/>
      <c r="AA29" s="217"/>
      <c r="AB29" s="233"/>
      <c r="AC29" s="234"/>
      <c r="AD29" s="234"/>
      <c r="AE29" s="234"/>
      <c r="AF29" s="234"/>
      <c r="AG29" s="235"/>
      <c r="AH29" s="224"/>
      <c r="AI29" s="225"/>
      <c r="AJ29" s="225"/>
      <c r="AK29" s="225"/>
      <c r="AL29" s="225"/>
      <c r="AM29" s="226"/>
      <c r="AN29" s="69"/>
      <c r="AO29" s="276"/>
      <c r="AP29" s="277"/>
      <c r="AQ29" s="277"/>
      <c r="AR29" s="277"/>
      <c r="AS29" s="277"/>
      <c r="AT29" s="278"/>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row>
    <row r="30" spans="1:80" x14ac:dyDescent="0.25">
      <c r="A30" s="69"/>
      <c r="B30" s="250"/>
      <c r="C30" s="250"/>
      <c r="D30" s="251"/>
      <c r="E30" s="240" t="s">
        <v>114</v>
      </c>
      <c r="F30" s="241"/>
      <c r="G30" s="241"/>
      <c r="H30" s="241"/>
      <c r="I30" s="241"/>
      <c r="J30" s="209" t="str">
        <f>IF(AND('Mapa final'!$H$12="Baja",'Mapa final'!$L$12="Leve"),CONCATENATE("R",'Mapa final'!$A$12),"")</f>
        <v>R1</v>
      </c>
      <c r="K30" s="210"/>
      <c r="L30" s="210" t="e">
        <f>IF(AND('Mapa final'!#REF!="Baja",'Mapa final'!#REF!="Leve"),CONCATENATE("R",'Mapa final'!#REF!),"")</f>
        <v>#REF!</v>
      </c>
      <c r="M30" s="210"/>
      <c r="N30" s="210" t="e">
        <f>IF(AND('Mapa final'!#REF!="Baja",'Mapa final'!#REF!="Leve"),CONCATENATE("R",'Mapa final'!#REF!),"")</f>
        <v>#REF!</v>
      </c>
      <c r="O30" s="211"/>
      <c r="P30" s="219" t="str">
        <f>IF(AND('Mapa final'!$H$12="Baja",'Mapa final'!$L$12="Menor"),CONCATENATE("R",'Mapa final'!$A$12),"")</f>
        <v/>
      </c>
      <c r="Q30" s="219"/>
      <c r="R30" s="219" t="e">
        <f>IF(AND('Mapa final'!#REF!="Baja",'Mapa final'!#REF!="Menor"),CONCATENATE("R",'Mapa final'!#REF!),"")</f>
        <v>#REF!</v>
      </c>
      <c r="S30" s="219"/>
      <c r="T30" s="219" t="e">
        <f>IF(AND('Mapa final'!#REF!="Baja",'Mapa final'!#REF!="Menor"),CONCATENATE("R",'Mapa final'!#REF!),"")</f>
        <v>#REF!</v>
      </c>
      <c r="U30" s="220"/>
      <c r="V30" s="218" t="str">
        <f>IF(AND('Mapa final'!$H$12="Baja",'Mapa final'!$L$12="Moderado"),CONCATENATE("R",'Mapa final'!$A$12),"")</f>
        <v/>
      </c>
      <c r="W30" s="219"/>
      <c r="X30" s="219" t="e">
        <f>IF(AND('Mapa final'!#REF!="Baja",'Mapa final'!#REF!="Moderado"),CONCATENATE("R",'Mapa final'!#REF!),"")</f>
        <v>#REF!</v>
      </c>
      <c r="Y30" s="219"/>
      <c r="Z30" s="219" t="e">
        <f>IF(AND('Mapa final'!#REF!="Baja",'Mapa final'!#REF!="Moderado"),CONCATENATE("R",'Mapa final'!#REF!),"")</f>
        <v>#REF!</v>
      </c>
      <c r="AA30" s="220"/>
      <c r="AB30" s="236" t="str">
        <f>IF(AND('Mapa final'!$H$12="Baja",'Mapa final'!$L$12="Mayor"),CONCATENATE("R",'Mapa final'!$A$12),"")</f>
        <v/>
      </c>
      <c r="AC30" s="237"/>
      <c r="AD30" s="237" t="e">
        <f>IF(AND('Mapa final'!#REF!="Baja",'Mapa final'!#REF!="Mayor"),CONCATENATE("R",'Mapa final'!#REF!),"")</f>
        <v>#REF!</v>
      </c>
      <c r="AE30" s="237"/>
      <c r="AF30" s="237" t="e">
        <f>IF(AND('Mapa final'!#REF!="Baja",'Mapa final'!#REF!="Mayor"),CONCATENATE("R",'Mapa final'!#REF!),"")</f>
        <v>#REF!</v>
      </c>
      <c r="AG30" s="238"/>
      <c r="AH30" s="227" t="str">
        <f>IF(AND('Mapa final'!$H$12="Baja",'Mapa final'!$L$12="Catastrófico"),CONCATENATE("R",'Mapa final'!$A$12),"")</f>
        <v/>
      </c>
      <c r="AI30" s="228"/>
      <c r="AJ30" s="228" t="e">
        <f>IF(AND('Mapa final'!#REF!="Baja",'Mapa final'!#REF!="Catastrófico"),CONCATENATE("R",'Mapa final'!#REF!),"")</f>
        <v>#REF!</v>
      </c>
      <c r="AK30" s="228"/>
      <c r="AL30" s="228" t="e">
        <f>IF(AND('Mapa final'!#REF!="Baja",'Mapa final'!#REF!="Catastrófico"),CONCATENATE("R",'Mapa final'!#REF!),"")</f>
        <v>#REF!</v>
      </c>
      <c r="AM30" s="229"/>
      <c r="AN30" s="69"/>
      <c r="AO30" s="279" t="s">
        <v>82</v>
      </c>
      <c r="AP30" s="280"/>
      <c r="AQ30" s="280"/>
      <c r="AR30" s="280"/>
      <c r="AS30" s="280"/>
      <c r="AT30" s="281"/>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row>
    <row r="31" spans="1:80" x14ac:dyDescent="0.25">
      <c r="A31" s="69"/>
      <c r="B31" s="250"/>
      <c r="C31" s="250"/>
      <c r="D31" s="251"/>
      <c r="E31" s="243"/>
      <c r="F31" s="244"/>
      <c r="G31" s="244"/>
      <c r="H31" s="244"/>
      <c r="I31" s="244"/>
      <c r="J31" s="203"/>
      <c r="K31" s="204"/>
      <c r="L31" s="204"/>
      <c r="M31" s="204"/>
      <c r="N31" s="204"/>
      <c r="O31" s="205"/>
      <c r="P31" s="213"/>
      <c r="Q31" s="213"/>
      <c r="R31" s="213"/>
      <c r="S31" s="213"/>
      <c r="T31" s="213"/>
      <c r="U31" s="214"/>
      <c r="V31" s="212"/>
      <c r="W31" s="213"/>
      <c r="X31" s="213"/>
      <c r="Y31" s="213"/>
      <c r="Z31" s="213"/>
      <c r="AA31" s="214"/>
      <c r="AB31" s="230"/>
      <c r="AC31" s="231"/>
      <c r="AD31" s="231"/>
      <c r="AE31" s="231"/>
      <c r="AF31" s="231"/>
      <c r="AG31" s="232"/>
      <c r="AH31" s="221"/>
      <c r="AI31" s="222"/>
      <c r="AJ31" s="222"/>
      <c r="AK31" s="222"/>
      <c r="AL31" s="222"/>
      <c r="AM31" s="223"/>
      <c r="AN31" s="69"/>
      <c r="AO31" s="282"/>
      <c r="AP31" s="283"/>
      <c r="AQ31" s="283"/>
      <c r="AR31" s="283"/>
      <c r="AS31" s="283"/>
      <c r="AT31" s="284"/>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row>
    <row r="32" spans="1:80" x14ac:dyDescent="0.25">
      <c r="A32" s="69"/>
      <c r="B32" s="250"/>
      <c r="C32" s="250"/>
      <c r="D32" s="251"/>
      <c r="E32" s="243"/>
      <c r="F32" s="244"/>
      <c r="G32" s="244"/>
      <c r="H32" s="244"/>
      <c r="I32" s="244"/>
      <c r="J32" s="203" t="e">
        <f>IF(AND('Mapa final'!#REF!="Baja",'Mapa final'!#REF!="Leve"),CONCATENATE("R",'Mapa final'!#REF!),"")</f>
        <v>#REF!</v>
      </c>
      <c r="K32" s="204"/>
      <c r="L32" s="204" t="e">
        <f>IF(AND('Mapa final'!#REF!="Baja",'Mapa final'!#REF!="Leve"),CONCATENATE("R",'Mapa final'!#REF!),"")</f>
        <v>#REF!</v>
      </c>
      <c r="M32" s="204"/>
      <c r="N32" s="204" t="e">
        <f>IF(AND('Mapa final'!#REF!="Baja",'Mapa final'!#REF!="Leve"),CONCATENATE("R",'Mapa final'!#REF!),"")</f>
        <v>#REF!</v>
      </c>
      <c r="O32" s="205"/>
      <c r="P32" s="213" t="e">
        <f>IF(AND('Mapa final'!#REF!="Baja",'Mapa final'!#REF!="Menor"),CONCATENATE("R",'Mapa final'!#REF!),"")</f>
        <v>#REF!</v>
      </c>
      <c r="Q32" s="213"/>
      <c r="R32" s="213" t="e">
        <f>IF(AND('Mapa final'!#REF!="Baja",'Mapa final'!#REF!="Menor"),CONCATENATE("R",'Mapa final'!#REF!),"")</f>
        <v>#REF!</v>
      </c>
      <c r="S32" s="213"/>
      <c r="T32" s="213" t="e">
        <f>IF(AND('Mapa final'!#REF!="Baja",'Mapa final'!#REF!="Menor"),CONCATENATE("R",'Mapa final'!#REF!),"")</f>
        <v>#REF!</v>
      </c>
      <c r="U32" s="214"/>
      <c r="V32" s="212" t="e">
        <f>IF(AND('Mapa final'!#REF!="Baja",'Mapa final'!#REF!="Moderado"),CONCATENATE("R",'Mapa final'!#REF!),"")</f>
        <v>#REF!</v>
      </c>
      <c r="W32" s="213"/>
      <c r="X32" s="213" t="e">
        <f>IF(AND('Mapa final'!#REF!="Baja",'Mapa final'!#REF!="Moderado"),CONCATENATE("R",'Mapa final'!#REF!),"")</f>
        <v>#REF!</v>
      </c>
      <c r="Y32" s="213"/>
      <c r="Z32" s="213" t="e">
        <f>IF(AND('Mapa final'!#REF!="Baja",'Mapa final'!#REF!="Moderado"),CONCATENATE("R",'Mapa final'!#REF!),"")</f>
        <v>#REF!</v>
      </c>
      <c r="AA32" s="214"/>
      <c r="AB32" s="230" t="e">
        <f>IF(AND('Mapa final'!#REF!="Baja",'Mapa final'!#REF!="Mayor"),CONCATENATE("R",'Mapa final'!#REF!),"")</f>
        <v>#REF!</v>
      </c>
      <c r="AC32" s="231"/>
      <c r="AD32" s="231" t="e">
        <f>IF(AND('Mapa final'!#REF!="Baja",'Mapa final'!#REF!="Mayor"),CONCATENATE("R",'Mapa final'!#REF!),"")</f>
        <v>#REF!</v>
      </c>
      <c r="AE32" s="231"/>
      <c r="AF32" s="231" t="e">
        <f>IF(AND('Mapa final'!#REF!="Baja",'Mapa final'!#REF!="Mayor"),CONCATENATE("R",'Mapa final'!#REF!),"")</f>
        <v>#REF!</v>
      </c>
      <c r="AG32" s="232"/>
      <c r="AH32" s="221" t="e">
        <f>IF(AND('Mapa final'!#REF!="Baja",'Mapa final'!#REF!="Catastrófico"),CONCATENATE("R",'Mapa final'!#REF!),"")</f>
        <v>#REF!</v>
      </c>
      <c r="AI32" s="222"/>
      <c r="AJ32" s="222" t="e">
        <f>IF(AND('Mapa final'!#REF!="Baja",'Mapa final'!#REF!="Catastrófico"),CONCATENATE("R",'Mapa final'!#REF!),"")</f>
        <v>#REF!</v>
      </c>
      <c r="AK32" s="222"/>
      <c r="AL32" s="222" t="e">
        <f>IF(AND('Mapa final'!#REF!="Baja",'Mapa final'!#REF!="Catastrófico"),CONCATENATE("R",'Mapa final'!#REF!),"")</f>
        <v>#REF!</v>
      </c>
      <c r="AM32" s="223"/>
      <c r="AN32" s="69"/>
      <c r="AO32" s="282"/>
      <c r="AP32" s="283"/>
      <c r="AQ32" s="283"/>
      <c r="AR32" s="283"/>
      <c r="AS32" s="283"/>
      <c r="AT32" s="284"/>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row>
    <row r="33" spans="1:80" x14ac:dyDescent="0.25">
      <c r="A33" s="69"/>
      <c r="B33" s="250"/>
      <c r="C33" s="250"/>
      <c r="D33" s="251"/>
      <c r="E33" s="243"/>
      <c r="F33" s="244"/>
      <c r="G33" s="244"/>
      <c r="H33" s="244"/>
      <c r="I33" s="244"/>
      <c r="J33" s="203"/>
      <c r="K33" s="204"/>
      <c r="L33" s="204"/>
      <c r="M33" s="204"/>
      <c r="N33" s="204"/>
      <c r="O33" s="205"/>
      <c r="P33" s="213"/>
      <c r="Q33" s="213"/>
      <c r="R33" s="213"/>
      <c r="S33" s="213"/>
      <c r="T33" s="213"/>
      <c r="U33" s="214"/>
      <c r="V33" s="212"/>
      <c r="W33" s="213"/>
      <c r="X33" s="213"/>
      <c r="Y33" s="213"/>
      <c r="Z33" s="213"/>
      <c r="AA33" s="214"/>
      <c r="AB33" s="230"/>
      <c r="AC33" s="231"/>
      <c r="AD33" s="231"/>
      <c r="AE33" s="231"/>
      <c r="AF33" s="231"/>
      <c r="AG33" s="232"/>
      <c r="AH33" s="221"/>
      <c r="AI33" s="222"/>
      <c r="AJ33" s="222"/>
      <c r="AK33" s="222"/>
      <c r="AL33" s="222"/>
      <c r="AM33" s="223"/>
      <c r="AN33" s="69"/>
      <c r="AO33" s="282"/>
      <c r="AP33" s="283"/>
      <c r="AQ33" s="283"/>
      <c r="AR33" s="283"/>
      <c r="AS33" s="283"/>
      <c r="AT33" s="284"/>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row>
    <row r="34" spans="1:80" x14ac:dyDescent="0.25">
      <c r="A34" s="69"/>
      <c r="B34" s="250"/>
      <c r="C34" s="250"/>
      <c r="D34" s="251"/>
      <c r="E34" s="243"/>
      <c r="F34" s="244"/>
      <c r="G34" s="244"/>
      <c r="H34" s="244"/>
      <c r="I34" s="244"/>
      <c r="J34" s="203" t="e">
        <f>IF(AND('Mapa final'!#REF!="Baja",'Mapa final'!#REF!="Leve"),CONCATENATE("R",'Mapa final'!#REF!),"")</f>
        <v>#REF!</v>
      </c>
      <c r="K34" s="204"/>
      <c r="L34" s="204" t="e">
        <f>IF(AND('Mapa final'!#REF!="Baja",'Mapa final'!#REF!="Leve"),CONCATENATE("R",'Mapa final'!#REF!),"")</f>
        <v>#REF!</v>
      </c>
      <c r="M34" s="204"/>
      <c r="N34" s="204" t="e">
        <f>IF(AND('Mapa final'!#REF!="Baja",'Mapa final'!#REF!="Leve"),CONCATENATE("R",'Mapa final'!#REF!),"")</f>
        <v>#REF!</v>
      </c>
      <c r="O34" s="205"/>
      <c r="P34" s="213" t="e">
        <f>IF(AND('Mapa final'!#REF!="Baja",'Mapa final'!#REF!="Menor"),CONCATENATE("R",'Mapa final'!#REF!),"")</f>
        <v>#REF!</v>
      </c>
      <c r="Q34" s="213"/>
      <c r="R34" s="213" t="e">
        <f>IF(AND('Mapa final'!#REF!="Baja",'Mapa final'!#REF!="Menor"),CONCATENATE("R",'Mapa final'!#REF!),"")</f>
        <v>#REF!</v>
      </c>
      <c r="S34" s="213"/>
      <c r="T34" s="213" t="e">
        <f>IF(AND('Mapa final'!#REF!="Baja",'Mapa final'!#REF!="Menor"),CONCATENATE("R",'Mapa final'!#REF!),"")</f>
        <v>#REF!</v>
      </c>
      <c r="U34" s="214"/>
      <c r="V34" s="212" t="e">
        <f>IF(AND('Mapa final'!#REF!="Baja",'Mapa final'!#REF!="Moderado"),CONCATENATE("R",'Mapa final'!#REF!),"")</f>
        <v>#REF!</v>
      </c>
      <c r="W34" s="213"/>
      <c r="X34" s="213" t="e">
        <f>IF(AND('Mapa final'!#REF!="Baja",'Mapa final'!#REF!="Moderado"),CONCATENATE("R",'Mapa final'!#REF!),"")</f>
        <v>#REF!</v>
      </c>
      <c r="Y34" s="213"/>
      <c r="Z34" s="213" t="e">
        <f>IF(AND('Mapa final'!#REF!="Baja",'Mapa final'!#REF!="Moderado"),CONCATENATE("R",'Mapa final'!#REF!),"")</f>
        <v>#REF!</v>
      </c>
      <c r="AA34" s="214"/>
      <c r="AB34" s="230" t="e">
        <f>IF(AND('Mapa final'!#REF!="Baja",'Mapa final'!#REF!="Mayor"),CONCATENATE("R",'Mapa final'!#REF!),"")</f>
        <v>#REF!</v>
      </c>
      <c r="AC34" s="231"/>
      <c r="AD34" s="231" t="e">
        <f>IF(AND('Mapa final'!#REF!="Baja",'Mapa final'!#REF!="Mayor"),CONCATENATE("R",'Mapa final'!#REF!),"")</f>
        <v>#REF!</v>
      </c>
      <c r="AE34" s="231"/>
      <c r="AF34" s="231" t="e">
        <f>IF(AND('Mapa final'!#REF!="Baja",'Mapa final'!#REF!="Mayor"),CONCATENATE("R",'Mapa final'!#REF!),"")</f>
        <v>#REF!</v>
      </c>
      <c r="AG34" s="232"/>
      <c r="AH34" s="221" t="e">
        <f>IF(AND('Mapa final'!#REF!="Baja",'Mapa final'!#REF!="Catastrófico"),CONCATENATE("R",'Mapa final'!#REF!),"")</f>
        <v>#REF!</v>
      </c>
      <c r="AI34" s="222"/>
      <c r="AJ34" s="222" t="e">
        <f>IF(AND('Mapa final'!#REF!="Baja",'Mapa final'!#REF!="Catastrófico"),CONCATENATE("R",'Mapa final'!#REF!),"")</f>
        <v>#REF!</v>
      </c>
      <c r="AK34" s="222"/>
      <c r="AL34" s="222" t="e">
        <f>IF(AND('Mapa final'!#REF!="Baja",'Mapa final'!#REF!="Catastrófico"),CONCATENATE("R",'Mapa final'!#REF!),"")</f>
        <v>#REF!</v>
      </c>
      <c r="AM34" s="223"/>
      <c r="AN34" s="69"/>
      <c r="AO34" s="282"/>
      <c r="AP34" s="283"/>
      <c r="AQ34" s="283"/>
      <c r="AR34" s="283"/>
      <c r="AS34" s="283"/>
      <c r="AT34" s="284"/>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row>
    <row r="35" spans="1:80" x14ac:dyDescent="0.25">
      <c r="A35" s="69"/>
      <c r="B35" s="250"/>
      <c r="C35" s="250"/>
      <c r="D35" s="251"/>
      <c r="E35" s="243"/>
      <c r="F35" s="244"/>
      <c r="G35" s="244"/>
      <c r="H35" s="244"/>
      <c r="I35" s="244"/>
      <c r="J35" s="203"/>
      <c r="K35" s="204"/>
      <c r="L35" s="204"/>
      <c r="M35" s="204"/>
      <c r="N35" s="204"/>
      <c r="O35" s="205"/>
      <c r="P35" s="213"/>
      <c r="Q35" s="213"/>
      <c r="R35" s="213"/>
      <c r="S35" s="213"/>
      <c r="T35" s="213"/>
      <c r="U35" s="214"/>
      <c r="V35" s="212"/>
      <c r="W35" s="213"/>
      <c r="X35" s="213"/>
      <c r="Y35" s="213"/>
      <c r="Z35" s="213"/>
      <c r="AA35" s="214"/>
      <c r="AB35" s="230"/>
      <c r="AC35" s="231"/>
      <c r="AD35" s="231"/>
      <c r="AE35" s="231"/>
      <c r="AF35" s="231"/>
      <c r="AG35" s="232"/>
      <c r="AH35" s="221"/>
      <c r="AI35" s="222"/>
      <c r="AJ35" s="222"/>
      <c r="AK35" s="222"/>
      <c r="AL35" s="222"/>
      <c r="AM35" s="223"/>
      <c r="AN35" s="69"/>
      <c r="AO35" s="282"/>
      <c r="AP35" s="283"/>
      <c r="AQ35" s="283"/>
      <c r="AR35" s="283"/>
      <c r="AS35" s="283"/>
      <c r="AT35" s="284"/>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row>
    <row r="36" spans="1:80" x14ac:dyDescent="0.25">
      <c r="A36" s="69"/>
      <c r="B36" s="250"/>
      <c r="C36" s="250"/>
      <c r="D36" s="251"/>
      <c r="E36" s="243"/>
      <c r="F36" s="244"/>
      <c r="G36" s="244"/>
      <c r="H36" s="244"/>
      <c r="I36" s="244"/>
      <c r="J36" s="203" t="e">
        <f>IF(AND('Mapa final'!#REF!="Baja",'Mapa final'!#REF!="Leve"),CONCATENATE("R",'Mapa final'!#REF!),"")</f>
        <v>#REF!</v>
      </c>
      <c r="K36" s="204"/>
      <c r="L36" s="204" t="e">
        <f>IF(AND('Mapa final'!#REF!="Baja",'Mapa final'!#REF!="Leve"),CONCATENATE("R",'Mapa final'!#REF!),"")</f>
        <v>#REF!</v>
      </c>
      <c r="M36" s="204"/>
      <c r="N36" s="204" t="e">
        <f>IF(AND('Mapa final'!#REF!="Baja",'Mapa final'!#REF!="Leve"),CONCATENATE("R",'Mapa final'!#REF!),"")</f>
        <v>#REF!</v>
      </c>
      <c r="O36" s="205"/>
      <c r="P36" s="213" t="e">
        <f>IF(AND('Mapa final'!#REF!="Baja",'Mapa final'!#REF!="Menor"),CONCATENATE("R",'Mapa final'!#REF!),"")</f>
        <v>#REF!</v>
      </c>
      <c r="Q36" s="213"/>
      <c r="R36" s="213" t="e">
        <f>IF(AND('Mapa final'!#REF!="Baja",'Mapa final'!#REF!="Menor"),CONCATENATE("R",'Mapa final'!#REF!),"")</f>
        <v>#REF!</v>
      </c>
      <c r="S36" s="213"/>
      <c r="T36" s="213" t="e">
        <f>IF(AND('Mapa final'!#REF!="Baja",'Mapa final'!#REF!="Menor"),CONCATENATE("R",'Mapa final'!#REF!),"")</f>
        <v>#REF!</v>
      </c>
      <c r="U36" s="214"/>
      <c r="V36" s="212" t="e">
        <f>IF(AND('Mapa final'!#REF!="Baja",'Mapa final'!#REF!="Moderado"),CONCATENATE("R",'Mapa final'!#REF!),"")</f>
        <v>#REF!</v>
      </c>
      <c r="W36" s="213"/>
      <c r="X36" s="213" t="e">
        <f>IF(AND('Mapa final'!#REF!="Baja",'Mapa final'!#REF!="Moderado"),CONCATENATE("R",'Mapa final'!#REF!),"")</f>
        <v>#REF!</v>
      </c>
      <c r="Y36" s="213"/>
      <c r="Z36" s="213" t="e">
        <f>IF(AND('Mapa final'!#REF!="Baja",'Mapa final'!#REF!="Moderado"),CONCATENATE("R",'Mapa final'!#REF!),"")</f>
        <v>#REF!</v>
      </c>
      <c r="AA36" s="214"/>
      <c r="AB36" s="230" t="e">
        <f>IF(AND('Mapa final'!#REF!="Baja",'Mapa final'!#REF!="Mayor"),CONCATENATE("R",'Mapa final'!#REF!),"")</f>
        <v>#REF!</v>
      </c>
      <c r="AC36" s="231"/>
      <c r="AD36" s="231" t="e">
        <f>IF(AND('Mapa final'!#REF!="Baja",'Mapa final'!#REF!="Mayor"),CONCATENATE("R",'Mapa final'!#REF!),"")</f>
        <v>#REF!</v>
      </c>
      <c r="AE36" s="231"/>
      <c r="AF36" s="231" t="e">
        <f>IF(AND('Mapa final'!#REF!="Baja",'Mapa final'!#REF!="Mayor"),CONCATENATE("R",'Mapa final'!#REF!),"")</f>
        <v>#REF!</v>
      </c>
      <c r="AG36" s="232"/>
      <c r="AH36" s="221" t="e">
        <f>IF(AND('Mapa final'!#REF!="Baja",'Mapa final'!#REF!="Catastrófico"),CONCATENATE("R",'Mapa final'!#REF!),"")</f>
        <v>#REF!</v>
      </c>
      <c r="AI36" s="222"/>
      <c r="AJ36" s="222" t="e">
        <f>IF(AND('Mapa final'!#REF!="Baja",'Mapa final'!#REF!="Catastrófico"),CONCATENATE("R",'Mapa final'!#REF!),"")</f>
        <v>#REF!</v>
      </c>
      <c r="AK36" s="222"/>
      <c r="AL36" s="222" t="e">
        <f>IF(AND('Mapa final'!#REF!="Baja",'Mapa final'!#REF!="Catastrófico"),CONCATENATE("R",'Mapa final'!#REF!),"")</f>
        <v>#REF!</v>
      </c>
      <c r="AM36" s="223"/>
      <c r="AN36" s="69"/>
      <c r="AO36" s="282"/>
      <c r="AP36" s="283"/>
      <c r="AQ36" s="283"/>
      <c r="AR36" s="283"/>
      <c r="AS36" s="283"/>
      <c r="AT36" s="284"/>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row>
    <row r="37" spans="1:80" ht="15.75" thickBot="1" x14ac:dyDescent="0.3">
      <c r="A37" s="69"/>
      <c r="B37" s="250"/>
      <c r="C37" s="250"/>
      <c r="D37" s="251"/>
      <c r="E37" s="246"/>
      <c r="F37" s="247"/>
      <c r="G37" s="247"/>
      <c r="H37" s="247"/>
      <c r="I37" s="247"/>
      <c r="J37" s="206"/>
      <c r="K37" s="207"/>
      <c r="L37" s="207"/>
      <c r="M37" s="207"/>
      <c r="N37" s="207"/>
      <c r="O37" s="208"/>
      <c r="P37" s="216"/>
      <c r="Q37" s="216"/>
      <c r="R37" s="216"/>
      <c r="S37" s="216"/>
      <c r="T37" s="216"/>
      <c r="U37" s="217"/>
      <c r="V37" s="215"/>
      <c r="W37" s="216"/>
      <c r="X37" s="216"/>
      <c r="Y37" s="216"/>
      <c r="Z37" s="216"/>
      <c r="AA37" s="217"/>
      <c r="AB37" s="233"/>
      <c r="AC37" s="234"/>
      <c r="AD37" s="234"/>
      <c r="AE37" s="234"/>
      <c r="AF37" s="234"/>
      <c r="AG37" s="235"/>
      <c r="AH37" s="224"/>
      <c r="AI37" s="225"/>
      <c r="AJ37" s="225"/>
      <c r="AK37" s="225"/>
      <c r="AL37" s="225"/>
      <c r="AM37" s="226"/>
      <c r="AN37" s="69"/>
      <c r="AO37" s="285"/>
      <c r="AP37" s="286"/>
      <c r="AQ37" s="286"/>
      <c r="AR37" s="286"/>
      <c r="AS37" s="286"/>
      <c r="AT37" s="287"/>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row>
    <row r="38" spans="1:80" x14ac:dyDescent="0.25">
      <c r="A38" s="69"/>
      <c r="B38" s="250"/>
      <c r="C38" s="250"/>
      <c r="D38" s="251"/>
      <c r="E38" s="240" t="s">
        <v>113</v>
      </c>
      <c r="F38" s="241"/>
      <c r="G38" s="241"/>
      <c r="H38" s="241"/>
      <c r="I38" s="242"/>
      <c r="J38" s="209" t="str">
        <f>IF(AND('Mapa final'!$H$12="Muy Baja",'Mapa final'!$L$12="Leve"),CONCATENATE("R",'Mapa final'!$A$12),"")</f>
        <v/>
      </c>
      <c r="K38" s="210"/>
      <c r="L38" s="210" t="e">
        <f>IF(AND('Mapa final'!#REF!="Muy Baja",'Mapa final'!#REF!="Leve"),CONCATENATE("R",'Mapa final'!#REF!),"")</f>
        <v>#REF!</v>
      </c>
      <c r="M38" s="210"/>
      <c r="N38" s="210" t="e">
        <f>IF(AND('Mapa final'!#REF!="Muy Baja",'Mapa final'!#REF!="Leve"),CONCATENATE("R",'Mapa final'!#REF!),"")</f>
        <v>#REF!</v>
      </c>
      <c r="O38" s="211"/>
      <c r="P38" s="209" t="str">
        <f>IF(AND('Mapa final'!$H$12="Muy Baja",'Mapa final'!$L$12="Menor"),CONCATENATE("R",'Mapa final'!$A$12),"")</f>
        <v/>
      </c>
      <c r="Q38" s="210"/>
      <c r="R38" s="210" t="e">
        <f>IF(AND('Mapa final'!#REF!="Muy Baja",'Mapa final'!#REF!="Menor"),CONCATENATE("R",'Mapa final'!#REF!),"")</f>
        <v>#REF!</v>
      </c>
      <c r="S38" s="210"/>
      <c r="T38" s="210" t="e">
        <f>IF(AND('Mapa final'!#REF!="Muy Baja",'Mapa final'!#REF!="Menor"),CONCATENATE("R",'Mapa final'!#REF!),"")</f>
        <v>#REF!</v>
      </c>
      <c r="U38" s="211"/>
      <c r="V38" s="218" t="str">
        <f>IF(AND('Mapa final'!$H$12="Muy Baja",'Mapa final'!$L$12="Moderado"),CONCATENATE("R",'Mapa final'!$A$12),"")</f>
        <v/>
      </c>
      <c r="W38" s="219"/>
      <c r="X38" s="219" t="e">
        <f>IF(AND('Mapa final'!#REF!="Muy Baja",'Mapa final'!#REF!="Moderado"),CONCATENATE("R",'Mapa final'!#REF!),"")</f>
        <v>#REF!</v>
      </c>
      <c r="Y38" s="219"/>
      <c r="Z38" s="219" t="e">
        <f>IF(AND('Mapa final'!#REF!="Muy Baja",'Mapa final'!#REF!="Moderado"),CONCATENATE("R",'Mapa final'!#REF!),"")</f>
        <v>#REF!</v>
      </c>
      <c r="AA38" s="220"/>
      <c r="AB38" s="236" t="str">
        <f>IF(AND('Mapa final'!$H$12="Muy Baja",'Mapa final'!$L$12="Mayor"),CONCATENATE("R",'Mapa final'!$A$12),"")</f>
        <v/>
      </c>
      <c r="AC38" s="237"/>
      <c r="AD38" s="237" t="e">
        <f>IF(AND('Mapa final'!#REF!="Muy Baja",'Mapa final'!#REF!="Mayor"),CONCATENATE("R",'Mapa final'!#REF!),"")</f>
        <v>#REF!</v>
      </c>
      <c r="AE38" s="237"/>
      <c r="AF38" s="237" t="e">
        <f>IF(AND('Mapa final'!#REF!="Muy Baja",'Mapa final'!#REF!="Mayor"),CONCATENATE("R",'Mapa final'!#REF!),"")</f>
        <v>#REF!</v>
      </c>
      <c r="AG38" s="238"/>
      <c r="AH38" s="227" t="str">
        <f>IF(AND('Mapa final'!$H$12="Muy Baja",'Mapa final'!$L$12="Catastrófico"),CONCATENATE("R",'Mapa final'!$A$12),"")</f>
        <v/>
      </c>
      <c r="AI38" s="228"/>
      <c r="AJ38" s="228" t="e">
        <f>IF(AND('Mapa final'!#REF!="Muy Baja",'Mapa final'!#REF!="Catastrófico"),CONCATENATE("R",'Mapa final'!#REF!),"")</f>
        <v>#REF!</v>
      </c>
      <c r="AK38" s="228"/>
      <c r="AL38" s="228" t="e">
        <f>IF(AND('Mapa final'!#REF!="Muy Baja",'Mapa final'!#REF!="Catastrófico"),CONCATENATE("R",'Mapa final'!#REF!),"")</f>
        <v>#REF!</v>
      </c>
      <c r="AM38" s="22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row>
    <row r="39" spans="1:80" x14ac:dyDescent="0.25">
      <c r="A39" s="69"/>
      <c r="B39" s="250"/>
      <c r="C39" s="250"/>
      <c r="D39" s="251"/>
      <c r="E39" s="243"/>
      <c r="F39" s="244"/>
      <c r="G39" s="244"/>
      <c r="H39" s="244"/>
      <c r="I39" s="245"/>
      <c r="J39" s="203"/>
      <c r="K39" s="204"/>
      <c r="L39" s="204"/>
      <c r="M39" s="204"/>
      <c r="N39" s="204"/>
      <c r="O39" s="205"/>
      <c r="P39" s="203"/>
      <c r="Q39" s="204"/>
      <c r="R39" s="204"/>
      <c r="S39" s="204"/>
      <c r="T39" s="204"/>
      <c r="U39" s="205"/>
      <c r="V39" s="212"/>
      <c r="W39" s="213"/>
      <c r="X39" s="213"/>
      <c r="Y39" s="213"/>
      <c r="Z39" s="213"/>
      <c r="AA39" s="214"/>
      <c r="AB39" s="230"/>
      <c r="AC39" s="231"/>
      <c r="AD39" s="231"/>
      <c r="AE39" s="231"/>
      <c r="AF39" s="231"/>
      <c r="AG39" s="232"/>
      <c r="AH39" s="221"/>
      <c r="AI39" s="222"/>
      <c r="AJ39" s="222"/>
      <c r="AK39" s="222"/>
      <c r="AL39" s="222"/>
      <c r="AM39" s="223"/>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row>
    <row r="40" spans="1:80" x14ac:dyDescent="0.25">
      <c r="A40" s="69"/>
      <c r="B40" s="250"/>
      <c r="C40" s="250"/>
      <c r="D40" s="251"/>
      <c r="E40" s="243"/>
      <c r="F40" s="244"/>
      <c r="G40" s="244"/>
      <c r="H40" s="244"/>
      <c r="I40" s="245"/>
      <c r="J40" s="203" t="e">
        <f>IF(AND('Mapa final'!#REF!="Muy Baja",'Mapa final'!#REF!="Leve"),CONCATENATE("R",'Mapa final'!#REF!),"")</f>
        <v>#REF!</v>
      </c>
      <c r="K40" s="204"/>
      <c r="L40" s="204" t="e">
        <f>IF(AND('Mapa final'!#REF!="Muy Baja",'Mapa final'!#REF!="Leve"),CONCATENATE("R",'Mapa final'!#REF!),"")</f>
        <v>#REF!</v>
      </c>
      <c r="M40" s="204"/>
      <c r="N40" s="204" t="e">
        <f>IF(AND('Mapa final'!#REF!="Muy Baja",'Mapa final'!#REF!="Leve"),CONCATENATE("R",'Mapa final'!#REF!),"")</f>
        <v>#REF!</v>
      </c>
      <c r="O40" s="205"/>
      <c r="P40" s="203" t="e">
        <f>IF(AND('Mapa final'!#REF!="Muy Baja",'Mapa final'!#REF!="Menor"),CONCATENATE("R",'Mapa final'!#REF!),"")</f>
        <v>#REF!</v>
      </c>
      <c r="Q40" s="204"/>
      <c r="R40" s="204" t="e">
        <f>IF(AND('Mapa final'!#REF!="Muy Baja",'Mapa final'!#REF!="Menor"),CONCATENATE("R",'Mapa final'!#REF!),"")</f>
        <v>#REF!</v>
      </c>
      <c r="S40" s="204"/>
      <c r="T40" s="204" t="e">
        <f>IF(AND('Mapa final'!#REF!="Muy Baja",'Mapa final'!#REF!="Menor"),CONCATENATE("R",'Mapa final'!#REF!),"")</f>
        <v>#REF!</v>
      </c>
      <c r="U40" s="205"/>
      <c r="V40" s="212" t="e">
        <f>IF(AND('Mapa final'!#REF!="Muy Baja",'Mapa final'!#REF!="Moderado"),CONCATENATE("R",'Mapa final'!#REF!),"")</f>
        <v>#REF!</v>
      </c>
      <c r="W40" s="213"/>
      <c r="X40" s="213" t="e">
        <f>IF(AND('Mapa final'!#REF!="Muy Baja",'Mapa final'!#REF!="Moderado"),CONCATENATE("R",'Mapa final'!#REF!),"")</f>
        <v>#REF!</v>
      </c>
      <c r="Y40" s="213"/>
      <c r="Z40" s="213" t="e">
        <f>IF(AND('Mapa final'!#REF!="Muy Baja",'Mapa final'!#REF!="Moderado"),CONCATENATE("R",'Mapa final'!#REF!),"")</f>
        <v>#REF!</v>
      </c>
      <c r="AA40" s="214"/>
      <c r="AB40" s="230" t="e">
        <f>IF(AND('Mapa final'!#REF!="Muy Baja",'Mapa final'!#REF!="Mayor"),CONCATENATE("R",'Mapa final'!#REF!),"")</f>
        <v>#REF!</v>
      </c>
      <c r="AC40" s="231"/>
      <c r="AD40" s="231" t="e">
        <f>IF(AND('Mapa final'!#REF!="Muy Baja",'Mapa final'!#REF!="Mayor"),CONCATENATE("R",'Mapa final'!#REF!),"")</f>
        <v>#REF!</v>
      </c>
      <c r="AE40" s="231"/>
      <c r="AF40" s="231" t="e">
        <f>IF(AND('Mapa final'!#REF!="Muy Baja",'Mapa final'!#REF!="Mayor"),CONCATENATE("R",'Mapa final'!#REF!),"")</f>
        <v>#REF!</v>
      </c>
      <c r="AG40" s="232"/>
      <c r="AH40" s="221" t="e">
        <f>IF(AND('Mapa final'!#REF!="Muy Baja",'Mapa final'!#REF!="Catastrófico"),CONCATENATE("R",'Mapa final'!#REF!),"")</f>
        <v>#REF!</v>
      </c>
      <c r="AI40" s="222"/>
      <c r="AJ40" s="222" t="e">
        <f>IF(AND('Mapa final'!#REF!="Muy Baja",'Mapa final'!#REF!="Catastrófico"),CONCATENATE("R",'Mapa final'!#REF!),"")</f>
        <v>#REF!</v>
      </c>
      <c r="AK40" s="222"/>
      <c r="AL40" s="222" t="e">
        <f>IF(AND('Mapa final'!#REF!="Muy Baja",'Mapa final'!#REF!="Catastrófico"),CONCATENATE("R",'Mapa final'!#REF!),"")</f>
        <v>#REF!</v>
      </c>
      <c r="AM40" s="223"/>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row>
    <row r="41" spans="1:80" x14ac:dyDescent="0.25">
      <c r="A41" s="69"/>
      <c r="B41" s="250"/>
      <c r="C41" s="250"/>
      <c r="D41" s="251"/>
      <c r="E41" s="243"/>
      <c r="F41" s="244"/>
      <c r="G41" s="244"/>
      <c r="H41" s="244"/>
      <c r="I41" s="245"/>
      <c r="J41" s="203"/>
      <c r="K41" s="204"/>
      <c r="L41" s="204"/>
      <c r="M41" s="204"/>
      <c r="N41" s="204"/>
      <c r="O41" s="205"/>
      <c r="P41" s="203"/>
      <c r="Q41" s="204"/>
      <c r="R41" s="204"/>
      <c r="S41" s="204"/>
      <c r="T41" s="204"/>
      <c r="U41" s="205"/>
      <c r="V41" s="212"/>
      <c r="W41" s="213"/>
      <c r="X41" s="213"/>
      <c r="Y41" s="213"/>
      <c r="Z41" s="213"/>
      <c r="AA41" s="214"/>
      <c r="AB41" s="230"/>
      <c r="AC41" s="231"/>
      <c r="AD41" s="231"/>
      <c r="AE41" s="231"/>
      <c r="AF41" s="231"/>
      <c r="AG41" s="232"/>
      <c r="AH41" s="221"/>
      <c r="AI41" s="222"/>
      <c r="AJ41" s="222"/>
      <c r="AK41" s="222"/>
      <c r="AL41" s="222"/>
      <c r="AM41" s="223"/>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row>
    <row r="42" spans="1:80" x14ac:dyDescent="0.25">
      <c r="A42" s="69"/>
      <c r="B42" s="250"/>
      <c r="C42" s="250"/>
      <c r="D42" s="251"/>
      <c r="E42" s="243"/>
      <c r="F42" s="244"/>
      <c r="G42" s="244"/>
      <c r="H42" s="244"/>
      <c r="I42" s="245"/>
      <c r="J42" s="203" t="e">
        <f>IF(AND('Mapa final'!#REF!="Muy Baja",'Mapa final'!#REF!="Leve"),CONCATENATE("R",'Mapa final'!#REF!),"")</f>
        <v>#REF!</v>
      </c>
      <c r="K42" s="204"/>
      <c r="L42" s="204" t="e">
        <f>IF(AND('Mapa final'!#REF!="Muy Baja",'Mapa final'!#REF!="Leve"),CONCATENATE("R",'Mapa final'!#REF!),"")</f>
        <v>#REF!</v>
      </c>
      <c r="M42" s="204"/>
      <c r="N42" s="204" t="e">
        <f>IF(AND('Mapa final'!#REF!="Muy Baja",'Mapa final'!#REF!="Leve"),CONCATENATE("R",'Mapa final'!#REF!),"")</f>
        <v>#REF!</v>
      </c>
      <c r="O42" s="205"/>
      <c r="P42" s="203" t="e">
        <f>IF(AND('Mapa final'!#REF!="Muy Baja",'Mapa final'!#REF!="Menor"),CONCATENATE("R",'Mapa final'!#REF!),"")</f>
        <v>#REF!</v>
      </c>
      <c r="Q42" s="204"/>
      <c r="R42" s="204" t="e">
        <f>IF(AND('Mapa final'!#REF!="Muy Baja",'Mapa final'!#REF!="Menor"),CONCATENATE("R",'Mapa final'!#REF!),"")</f>
        <v>#REF!</v>
      </c>
      <c r="S42" s="204"/>
      <c r="T42" s="204" t="e">
        <f>IF(AND('Mapa final'!#REF!="Muy Baja",'Mapa final'!#REF!="Menor"),CONCATENATE("R",'Mapa final'!#REF!),"")</f>
        <v>#REF!</v>
      </c>
      <c r="U42" s="205"/>
      <c r="V42" s="212" t="e">
        <f>IF(AND('Mapa final'!#REF!="Muy Baja",'Mapa final'!#REF!="Moderado"),CONCATENATE("R",'Mapa final'!#REF!),"")</f>
        <v>#REF!</v>
      </c>
      <c r="W42" s="213"/>
      <c r="X42" s="213" t="e">
        <f>IF(AND('Mapa final'!#REF!="Muy Baja",'Mapa final'!#REF!="Moderado"),CONCATENATE("R",'Mapa final'!#REF!),"")</f>
        <v>#REF!</v>
      </c>
      <c r="Y42" s="213"/>
      <c r="Z42" s="213" t="e">
        <f>IF(AND('Mapa final'!#REF!="Muy Baja",'Mapa final'!#REF!="Moderado"),CONCATENATE("R",'Mapa final'!#REF!),"")</f>
        <v>#REF!</v>
      </c>
      <c r="AA42" s="214"/>
      <c r="AB42" s="230" t="e">
        <f>IF(AND('Mapa final'!#REF!="Muy Baja",'Mapa final'!#REF!="Mayor"),CONCATENATE("R",'Mapa final'!#REF!),"")</f>
        <v>#REF!</v>
      </c>
      <c r="AC42" s="231"/>
      <c r="AD42" s="231" t="e">
        <f>IF(AND('Mapa final'!#REF!="Muy Baja",'Mapa final'!#REF!="Mayor"),CONCATENATE("R",'Mapa final'!#REF!),"")</f>
        <v>#REF!</v>
      </c>
      <c r="AE42" s="231"/>
      <c r="AF42" s="231" t="e">
        <f>IF(AND('Mapa final'!#REF!="Muy Baja",'Mapa final'!#REF!="Mayor"),CONCATENATE("R",'Mapa final'!#REF!),"")</f>
        <v>#REF!</v>
      </c>
      <c r="AG42" s="232"/>
      <c r="AH42" s="221" t="e">
        <f>IF(AND('Mapa final'!#REF!="Muy Baja",'Mapa final'!#REF!="Catastrófico"),CONCATENATE("R",'Mapa final'!#REF!),"")</f>
        <v>#REF!</v>
      </c>
      <c r="AI42" s="222"/>
      <c r="AJ42" s="222" t="e">
        <f>IF(AND('Mapa final'!#REF!="Muy Baja",'Mapa final'!#REF!="Catastrófico"),CONCATENATE("R",'Mapa final'!#REF!),"")</f>
        <v>#REF!</v>
      </c>
      <c r="AK42" s="222"/>
      <c r="AL42" s="222" t="e">
        <f>IF(AND('Mapa final'!#REF!="Muy Baja",'Mapa final'!#REF!="Catastrófico"),CONCATENATE("R",'Mapa final'!#REF!),"")</f>
        <v>#REF!</v>
      </c>
      <c r="AM42" s="223"/>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row>
    <row r="43" spans="1:80" x14ac:dyDescent="0.25">
      <c r="A43" s="69"/>
      <c r="B43" s="250"/>
      <c r="C43" s="250"/>
      <c r="D43" s="251"/>
      <c r="E43" s="243"/>
      <c r="F43" s="244"/>
      <c r="G43" s="244"/>
      <c r="H43" s="244"/>
      <c r="I43" s="245"/>
      <c r="J43" s="203"/>
      <c r="K43" s="204"/>
      <c r="L43" s="204"/>
      <c r="M43" s="204"/>
      <c r="N43" s="204"/>
      <c r="O43" s="205"/>
      <c r="P43" s="203"/>
      <c r="Q43" s="204"/>
      <c r="R43" s="204"/>
      <c r="S43" s="204"/>
      <c r="T43" s="204"/>
      <c r="U43" s="205"/>
      <c r="V43" s="212"/>
      <c r="W43" s="213"/>
      <c r="X43" s="213"/>
      <c r="Y43" s="213"/>
      <c r="Z43" s="213"/>
      <c r="AA43" s="214"/>
      <c r="AB43" s="230"/>
      <c r="AC43" s="231"/>
      <c r="AD43" s="231"/>
      <c r="AE43" s="231"/>
      <c r="AF43" s="231"/>
      <c r="AG43" s="232"/>
      <c r="AH43" s="221"/>
      <c r="AI43" s="222"/>
      <c r="AJ43" s="222"/>
      <c r="AK43" s="222"/>
      <c r="AL43" s="222"/>
      <c r="AM43" s="223"/>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row>
    <row r="44" spans="1:80" x14ac:dyDescent="0.25">
      <c r="A44" s="69"/>
      <c r="B44" s="250"/>
      <c r="C44" s="250"/>
      <c r="D44" s="251"/>
      <c r="E44" s="243"/>
      <c r="F44" s="244"/>
      <c r="G44" s="244"/>
      <c r="H44" s="244"/>
      <c r="I44" s="245"/>
      <c r="J44" s="203" t="e">
        <f>IF(AND('Mapa final'!#REF!="Muy Baja",'Mapa final'!#REF!="Leve"),CONCATENATE("R",'Mapa final'!#REF!),"")</f>
        <v>#REF!</v>
      </c>
      <c r="K44" s="204"/>
      <c r="L44" s="204" t="e">
        <f>IF(AND('Mapa final'!#REF!="Muy Baja",'Mapa final'!#REF!="Leve"),CONCATENATE("R",'Mapa final'!#REF!),"")</f>
        <v>#REF!</v>
      </c>
      <c r="M44" s="204"/>
      <c r="N44" s="204" t="e">
        <f>IF(AND('Mapa final'!#REF!="Muy Baja",'Mapa final'!#REF!="Leve"),CONCATENATE("R",'Mapa final'!#REF!),"")</f>
        <v>#REF!</v>
      </c>
      <c r="O44" s="205"/>
      <c r="P44" s="203" t="e">
        <f>IF(AND('Mapa final'!#REF!="Muy Baja",'Mapa final'!#REF!="Menor"),CONCATENATE("R",'Mapa final'!#REF!),"")</f>
        <v>#REF!</v>
      </c>
      <c r="Q44" s="204"/>
      <c r="R44" s="204" t="e">
        <f>IF(AND('Mapa final'!#REF!="Muy Baja",'Mapa final'!#REF!="Menor"),CONCATENATE("R",'Mapa final'!#REF!),"")</f>
        <v>#REF!</v>
      </c>
      <c r="S44" s="204"/>
      <c r="T44" s="204" t="e">
        <f>IF(AND('Mapa final'!#REF!="Muy Baja",'Mapa final'!#REF!="Menor"),CONCATENATE("R",'Mapa final'!#REF!),"")</f>
        <v>#REF!</v>
      </c>
      <c r="U44" s="205"/>
      <c r="V44" s="212" t="e">
        <f>IF(AND('Mapa final'!#REF!="Muy Baja",'Mapa final'!#REF!="Moderado"),CONCATENATE("R",'Mapa final'!#REF!),"")</f>
        <v>#REF!</v>
      </c>
      <c r="W44" s="213"/>
      <c r="X44" s="213" t="e">
        <f>IF(AND('Mapa final'!#REF!="Muy Baja",'Mapa final'!#REF!="Moderado"),CONCATENATE("R",'Mapa final'!#REF!),"")</f>
        <v>#REF!</v>
      </c>
      <c r="Y44" s="213"/>
      <c r="Z44" s="213" t="e">
        <f>IF(AND('Mapa final'!#REF!="Muy Baja",'Mapa final'!#REF!="Moderado"),CONCATENATE("R",'Mapa final'!#REF!),"")</f>
        <v>#REF!</v>
      </c>
      <c r="AA44" s="214"/>
      <c r="AB44" s="230" t="e">
        <f>IF(AND('Mapa final'!#REF!="Muy Baja",'Mapa final'!#REF!="Mayor"),CONCATENATE("R",'Mapa final'!#REF!),"")</f>
        <v>#REF!</v>
      </c>
      <c r="AC44" s="231"/>
      <c r="AD44" s="231" t="e">
        <f>IF(AND('Mapa final'!#REF!="Muy Baja",'Mapa final'!#REF!="Mayor"),CONCATENATE("R",'Mapa final'!#REF!),"")</f>
        <v>#REF!</v>
      </c>
      <c r="AE44" s="231"/>
      <c r="AF44" s="231" t="e">
        <f>IF(AND('Mapa final'!#REF!="Muy Baja",'Mapa final'!#REF!="Mayor"),CONCATENATE("R",'Mapa final'!#REF!),"")</f>
        <v>#REF!</v>
      </c>
      <c r="AG44" s="232"/>
      <c r="AH44" s="221" t="e">
        <f>IF(AND('Mapa final'!#REF!="Muy Baja",'Mapa final'!#REF!="Catastrófico"),CONCATENATE("R",'Mapa final'!#REF!),"")</f>
        <v>#REF!</v>
      </c>
      <c r="AI44" s="222"/>
      <c r="AJ44" s="222" t="e">
        <f>IF(AND('Mapa final'!#REF!="Muy Baja",'Mapa final'!#REF!="Catastrófico"),CONCATENATE("R",'Mapa final'!#REF!),"")</f>
        <v>#REF!</v>
      </c>
      <c r="AK44" s="222"/>
      <c r="AL44" s="222" t="e">
        <f>IF(AND('Mapa final'!#REF!="Muy Baja",'Mapa final'!#REF!="Catastrófico"),CONCATENATE("R",'Mapa final'!#REF!),"")</f>
        <v>#REF!</v>
      </c>
      <c r="AM44" s="223"/>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row>
    <row r="45" spans="1:80" ht="15.75" thickBot="1" x14ac:dyDescent="0.3">
      <c r="A45" s="69"/>
      <c r="B45" s="250"/>
      <c r="C45" s="250"/>
      <c r="D45" s="251"/>
      <c r="E45" s="246"/>
      <c r="F45" s="247"/>
      <c r="G45" s="247"/>
      <c r="H45" s="247"/>
      <c r="I45" s="248"/>
      <c r="J45" s="206"/>
      <c r="K45" s="207"/>
      <c r="L45" s="207"/>
      <c r="M45" s="207"/>
      <c r="N45" s="207"/>
      <c r="O45" s="208"/>
      <c r="P45" s="206"/>
      <c r="Q45" s="207"/>
      <c r="R45" s="207"/>
      <c r="S45" s="207"/>
      <c r="T45" s="207"/>
      <c r="U45" s="208"/>
      <c r="V45" s="215"/>
      <c r="W45" s="216"/>
      <c r="X45" s="216"/>
      <c r="Y45" s="216"/>
      <c r="Z45" s="216"/>
      <c r="AA45" s="217"/>
      <c r="AB45" s="233"/>
      <c r="AC45" s="234"/>
      <c r="AD45" s="234"/>
      <c r="AE45" s="234"/>
      <c r="AF45" s="234"/>
      <c r="AG45" s="235"/>
      <c r="AH45" s="224"/>
      <c r="AI45" s="225"/>
      <c r="AJ45" s="225"/>
      <c r="AK45" s="225"/>
      <c r="AL45" s="225"/>
      <c r="AM45" s="226"/>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row>
    <row r="46" spans="1:80" x14ac:dyDescent="0.25">
      <c r="A46" s="69"/>
      <c r="B46" s="69"/>
      <c r="C46" s="69"/>
      <c r="D46" s="69"/>
      <c r="E46" s="69"/>
      <c r="F46" s="69"/>
      <c r="G46" s="69"/>
      <c r="H46" s="69"/>
      <c r="I46" s="69"/>
      <c r="J46" s="240" t="s">
        <v>112</v>
      </c>
      <c r="K46" s="241"/>
      <c r="L46" s="241"/>
      <c r="M46" s="241"/>
      <c r="N46" s="241"/>
      <c r="O46" s="242"/>
      <c r="P46" s="240" t="s">
        <v>111</v>
      </c>
      <c r="Q46" s="241"/>
      <c r="R46" s="241"/>
      <c r="S46" s="241"/>
      <c r="T46" s="241"/>
      <c r="U46" s="242"/>
      <c r="V46" s="240" t="s">
        <v>110</v>
      </c>
      <c r="W46" s="241"/>
      <c r="X46" s="241"/>
      <c r="Y46" s="241"/>
      <c r="Z46" s="241"/>
      <c r="AA46" s="242"/>
      <c r="AB46" s="240" t="s">
        <v>109</v>
      </c>
      <c r="AC46" s="249"/>
      <c r="AD46" s="241"/>
      <c r="AE46" s="241"/>
      <c r="AF46" s="241"/>
      <c r="AG46" s="242"/>
      <c r="AH46" s="240" t="s">
        <v>108</v>
      </c>
      <c r="AI46" s="241"/>
      <c r="AJ46" s="241"/>
      <c r="AK46" s="241"/>
      <c r="AL46" s="241"/>
      <c r="AM46" s="242"/>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x14ac:dyDescent="0.25">
      <c r="A47" s="69"/>
      <c r="B47" s="69"/>
      <c r="C47" s="69"/>
      <c r="D47" s="69"/>
      <c r="E47" s="69"/>
      <c r="F47" s="69"/>
      <c r="G47" s="69"/>
      <c r="H47" s="69"/>
      <c r="I47" s="69"/>
      <c r="J47" s="243"/>
      <c r="K47" s="244"/>
      <c r="L47" s="244"/>
      <c r="M47" s="244"/>
      <c r="N47" s="244"/>
      <c r="O47" s="245"/>
      <c r="P47" s="243"/>
      <c r="Q47" s="244"/>
      <c r="R47" s="244"/>
      <c r="S47" s="244"/>
      <c r="T47" s="244"/>
      <c r="U47" s="245"/>
      <c r="V47" s="243"/>
      <c r="W47" s="244"/>
      <c r="X47" s="244"/>
      <c r="Y47" s="244"/>
      <c r="Z47" s="244"/>
      <c r="AA47" s="245"/>
      <c r="AB47" s="243"/>
      <c r="AC47" s="244"/>
      <c r="AD47" s="244"/>
      <c r="AE47" s="244"/>
      <c r="AF47" s="244"/>
      <c r="AG47" s="245"/>
      <c r="AH47" s="243"/>
      <c r="AI47" s="244"/>
      <c r="AJ47" s="244"/>
      <c r="AK47" s="244"/>
      <c r="AL47" s="244"/>
      <c r="AM47" s="245"/>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x14ac:dyDescent="0.25">
      <c r="A48" s="69"/>
      <c r="B48" s="69"/>
      <c r="C48" s="69"/>
      <c r="D48" s="69"/>
      <c r="E48" s="69"/>
      <c r="F48" s="69"/>
      <c r="G48" s="69"/>
      <c r="H48" s="69"/>
      <c r="I48" s="69"/>
      <c r="J48" s="243"/>
      <c r="K48" s="244"/>
      <c r="L48" s="244"/>
      <c r="M48" s="244"/>
      <c r="N48" s="244"/>
      <c r="O48" s="245"/>
      <c r="P48" s="243"/>
      <c r="Q48" s="244"/>
      <c r="R48" s="244"/>
      <c r="S48" s="244"/>
      <c r="T48" s="244"/>
      <c r="U48" s="245"/>
      <c r="V48" s="243"/>
      <c r="W48" s="244"/>
      <c r="X48" s="244"/>
      <c r="Y48" s="244"/>
      <c r="Z48" s="244"/>
      <c r="AA48" s="245"/>
      <c r="AB48" s="243"/>
      <c r="AC48" s="244"/>
      <c r="AD48" s="244"/>
      <c r="AE48" s="244"/>
      <c r="AF48" s="244"/>
      <c r="AG48" s="245"/>
      <c r="AH48" s="243"/>
      <c r="AI48" s="244"/>
      <c r="AJ48" s="244"/>
      <c r="AK48" s="244"/>
      <c r="AL48" s="244"/>
      <c r="AM48" s="245"/>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x14ac:dyDescent="0.25">
      <c r="A49" s="69"/>
      <c r="B49" s="69"/>
      <c r="C49" s="69"/>
      <c r="D49" s="69"/>
      <c r="E49" s="69"/>
      <c r="F49" s="69"/>
      <c r="G49" s="69"/>
      <c r="H49" s="69"/>
      <c r="I49" s="69"/>
      <c r="J49" s="243"/>
      <c r="K49" s="244"/>
      <c r="L49" s="244"/>
      <c r="M49" s="244"/>
      <c r="N49" s="244"/>
      <c r="O49" s="245"/>
      <c r="P49" s="243"/>
      <c r="Q49" s="244"/>
      <c r="R49" s="244"/>
      <c r="S49" s="244"/>
      <c r="T49" s="244"/>
      <c r="U49" s="245"/>
      <c r="V49" s="243"/>
      <c r="W49" s="244"/>
      <c r="X49" s="244"/>
      <c r="Y49" s="244"/>
      <c r="Z49" s="244"/>
      <c r="AA49" s="245"/>
      <c r="AB49" s="243"/>
      <c r="AC49" s="244"/>
      <c r="AD49" s="244"/>
      <c r="AE49" s="244"/>
      <c r="AF49" s="244"/>
      <c r="AG49" s="245"/>
      <c r="AH49" s="243"/>
      <c r="AI49" s="244"/>
      <c r="AJ49" s="244"/>
      <c r="AK49" s="244"/>
      <c r="AL49" s="244"/>
      <c r="AM49" s="245"/>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x14ac:dyDescent="0.25">
      <c r="A50" s="69"/>
      <c r="B50" s="69"/>
      <c r="C50" s="69"/>
      <c r="D50" s="69"/>
      <c r="E50" s="69"/>
      <c r="F50" s="69"/>
      <c r="G50" s="69"/>
      <c r="H50" s="69"/>
      <c r="I50" s="69"/>
      <c r="J50" s="243"/>
      <c r="K50" s="244"/>
      <c r="L50" s="244"/>
      <c r="M50" s="244"/>
      <c r="N50" s="244"/>
      <c r="O50" s="245"/>
      <c r="P50" s="243"/>
      <c r="Q50" s="244"/>
      <c r="R50" s="244"/>
      <c r="S50" s="244"/>
      <c r="T50" s="244"/>
      <c r="U50" s="245"/>
      <c r="V50" s="243"/>
      <c r="W50" s="244"/>
      <c r="X50" s="244"/>
      <c r="Y50" s="244"/>
      <c r="Z50" s="244"/>
      <c r="AA50" s="245"/>
      <c r="AB50" s="243"/>
      <c r="AC50" s="244"/>
      <c r="AD50" s="244"/>
      <c r="AE50" s="244"/>
      <c r="AF50" s="244"/>
      <c r="AG50" s="245"/>
      <c r="AH50" s="243"/>
      <c r="AI50" s="244"/>
      <c r="AJ50" s="244"/>
      <c r="AK50" s="244"/>
      <c r="AL50" s="244"/>
      <c r="AM50" s="245"/>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75" thickBot="1" x14ac:dyDescent="0.3">
      <c r="A51" s="69"/>
      <c r="B51" s="69"/>
      <c r="C51" s="69"/>
      <c r="D51" s="69"/>
      <c r="E51" s="69"/>
      <c r="F51" s="69"/>
      <c r="G51" s="69"/>
      <c r="H51" s="69"/>
      <c r="I51" s="69"/>
      <c r="J51" s="246"/>
      <c r="K51" s="247"/>
      <c r="L51" s="247"/>
      <c r="M51" s="247"/>
      <c r="N51" s="247"/>
      <c r="O51" s="248"/>
      <c r="P51" s="246"/>
      <c r="Q51" s="247"/>
      <c r="R51" s="247"/>
      <c r="S51" s="247"/>
      <c r="T51" s="247"/>
      <c r="U51" s="248"/>
      <c r="V51" s="246"/>
      <c r="W51" s="247"/>
      <c r="X51" s="247"/>
      <c r="Y51" s="247"/>
      <c r="Z51" s="247"/>
      <c r="AA51" s="248"/>
      <c r="AB51" s="246"/>
      <c r="AC51" s="247"/>
      <c r="AD51" s="247"/>
      <c r="AE51" s="247"/>
      <c r="AF51" s="247"/>
      <c r="AG51" s="248"/>
      <c r="AH51" s="246"/>
      <c r="AI51" s="247"/>
      <c r="AJ51" s="247"/>
      <c r="AK51" s="247"/>
      <c r="AL51" s="247"/>
      <c r="AM51" s="248"/>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row>
    <row r="63" spans="1:80"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row>
    <row r="64" spans="1:80"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row>
    <row r="65" spans="1:8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row>
    <row r="66" spans="1:8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row>
    <row r="67" spans="1:8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row>
    <row r="68" spans="1:8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row>
    <row r="69" spans="1:8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row>
    <row r="70" spans="1:8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row>
    <row r="71" spans="1:8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row>
    <row r="72" spans="1:8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row>
    <row r="73" spans="1:8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row>
    <row r="74" spans="1:8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row>
    <row r="75" spans="1:8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row>
    <row r="76" spans="1:8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row>
    <row r="77" spans="1:8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row>
    <row r="78" spans="1:8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row>
    <row r="79" spans="1:8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row>
    <row r="80" spans="1:8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row>
    <row r="81" spans="1:63"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row>
    <row r="82" spans="1:63"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row>
    <row r="83" spans="1:63"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row>
    <row r="84" spans="1:63"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row>
    <row r="85" spans="1:63"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row>
    <row r="86" spans="1:63"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row>
    <row r="87" spans="1:63"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row>
    <row r="88" spans="1:63"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row>
    <row r="89" spans="1:63"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row>
    <row r="90" spans="1:63"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row>
    <row r="91" spans="1:63"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row>
    <row r="92" spans="1:63"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row>
    <row r="93" spans="1:63"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row>
    <row r="94" spans="1:63"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row>
    <row r="95" spans="1:63"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row>
    <row r="96" spans="1:63"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row>
    <row r="97" spans="1:63"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row>
    <row r="98" spans="1:63"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row>
    <row r="99" spans="1:63"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row>
    <row r="100" spans="1:63"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row>
    <row r="101" spans="1:63"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row>
    <row r="102" spans="1:63"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row>
    <row r="103" spans="1:63"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row>
    <row r="104" spans="1:63"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row>
    <row r="105" spans="1:63"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row>
    <row r="106" spans="1:63"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row>
    <row r="107" spans="1:63"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row>
    <row r="108" spans="1:63"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row>
    <row r="109" spans="1:63"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row>
    <row r="110" spans="1:63"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row>
    <row r="111" spans="1:63"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row>
    <row r="112" spans="1:63"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row>
    <row r="113" spans="1:63"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row>
    <row r="114" spans="1:63"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row>
    <row r="115" spans="1:63"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row>
    <row r="116" spans="1:63"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row>
    <row r="117" spans="1:63"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row>
    <row r="118" spans="1:63"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row>
    <row r="119" spans="1:63"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row>
    <row r="120" spans="1:63"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row>
    <row r="121" spans="1:63"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row>
    <row r="122" spans="1:63"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row>
    <row r="123" spans="1:63"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row>
    <row r="124" spans="1:63"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row>
    <row r="125" spans="1:63"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row>
    <row r="126" spans="1:63"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row>
    <row r="127" spans="1:63"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row>
    <row r="128" spans="1:63"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row>
    <row r="129" spans="2:63"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row>
    <row r="130" spans="2:63"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row>
    <row r="131" spans="2:63"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row>
    <row r="132" spans="2:63"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row>
    <row r="133" spans="2:63"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row>
    <row r="134" spans="2:63"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row>
    <row r="135" spans="2:63"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row>
    <row r="136" spans="2:63"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row>
    <row r="137" spans="2:63" x14ac:dyDescent="0.25">
      <c r="B137" s="69"/>
      <c r="C137" s="69"/>
      <c r="D137" s="69"/>
      <c r="E137" s="69"/>
      <c r="F137" s="69"/>
      <c r="G137" s="69"/>
      <c r="H137" s="69"/>
      <c r="I137" s="69"/>
    </row>
    <row r="138" spans="2:63" x14ac:dyDescent="0.25">
      <c r="B138" s="69"/>
      <c r="C138" s="69"/>
      <c r="D138" s="69"/>
      <c r="E138" s="69"/>
      <c r="F138" s="69"/>
      <c r="G138" s="69"/>
      <c r="H138" s="69"/>
      <c r="I138" s="69"/>
    </row>
    <row r="139" spans="2:63" x14ac:dyDescent="0.25">
      <c r="B139" s="69"/>
      <c r="C139" s="69"/>
      <c r="D139" s="69"/>
      <c r="E139" s="69"/>
      <c r="F139" s="69"/>
      <c r="G139" s="69"/>
      <c r="H139" s="69"/>
      <c r="I139" s="69"/>
    </row>
    <row r="140" spans="2:63" x14ac:dyDescent="0.25">
      <c r="B140" s="69"/>
      <c r="C140" s="69"/>
      <c r="D140" s="69"/>
      <c r="E140" s="69"/>
      <c r="F140" s="69"/>
      <c r="G140" s="69"/>
      <c r="H140" s="69"/>
      <c r="I140" s="69"/>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row>
    <row r="2" spans="1:91" ht="18" customHeight="1" x14ac:dyDescent="0.25">
      <c r="A2" s="69"/>
      <c r="B2" s="317" t="s">
        <v>157</v>
      </c>
      <c r="C2" s="318"/>
      <c r="D2" s="318"/>
      <c r="E2" s="318"/>
      <c r="F2" s="318"/>
      <c r="G2" s="318"/>
      <c r="H2" s="318"/>
      <c r="I2" s="318"/>
      <c r="J2" s="239" t="s">
        <v>2</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row>
    <row r="3" spans="1:91" ht="18.75" customHeight="1" x14ac:dyDescent="0.25">
      <c r="A3" s="69"/>
      <c r="B3" s="318"/>
      <c r="C3" s="318"/>
      <c r="D3" s="318"/>
      <c r="E3" s="318"/>
      <c r="F3" s="318"/>
      <c r="G3" s="318"/>
      <c r="H3" s="318"/>
      <c r="I3" s="318"/>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row>
    <row r="4" spans="1:91" ht="15" customHeight="1" x14ac:dyDescent="0.25">
      <c r="A4" s="69"/>
      <c r="B4" s="318"/>
      <c r="C4" s="318"/>
      <c r="D4" s="318"/>
      <c r="E4" s="318"/>
      <c r="F4" s="318"/>
      <c r="G4" s="318"/>
      <c r="H4" s="318"/>
      <c r="I4" s="318"/>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row>
    <row r="5" spans="1:91"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row>
    <row r="6" spans="1:91" ht="15" customHeight="1" x14ac:dyDescent="0.25">
      <c r="A6" s="69"/>
      <c r="B6" s="250" t="s">
        <v>4</v>
      </c>
      <c r="C6" s="250"/>
      <c r="D6" s="251"/>
      <c r="E6" s="288" t="s">
        <v>116</v>
      </c>
      <c r="F6" s="289"/>
      <c r="G6" s="289"/>
      <c r="H6" s="289"/>
      <c r="I6" s="290"/>
      <c r="J6" s="32" t="str">
        <f>IF(AND('Mapa final'!$Y$12="Muy Alta",'Mapa final'!$AA$12="Leve"),CONCATENATE("R1C",'Mapa final'!$O$12),"")</f>
        <v/>
      </c>
      <c r="K6" s="33" t="str">
        <f>IF(AND('Mapa final'!$Y$13="Muy Alta",'Mapa final'!$AA$13="Leve"),CONCATENATE("R1C",'Mapa final'!$O$13),"")</f>
        <v/>
      </c>
      <c r="L6" s="33" t="str">
        <f>IF(AND('Mapa final'!$Y$14="Muy Alta",'Mapa final'!$AA$14="Leve"),CONCATENATE("R1C",'Mapa final'!$O$14),"")</f>
        <v/>
      </c>
      <c r="M6" s="33" t="e">
        <f>IF(AND('Mapa final'!#REF!="Muy Alta",'Mapa final'!#REF!="Leve"),CONCATENATE("R1C",'Mapa final'!#REF!),"")</f>
        <v>#REF!</v>
      </c>
      <c r="N6" s="33" t="e">
        <f>IF(AND('Mapa final'!#REF!="Muy Alta",'Mapa final'!#REF!="Leve"),CONCATENATE("R1C",'Mapa final'!#REF!),"")</f>
        <v>#REF!</v>
      </c>
      <c r="O6" s="34" t="e">
        <f>IF(AND('Mapa final'!#REF!="Muy Alta",'Mapa final'!#REF!="Leve"),CONCATENATE("R1C",'Mapa final'!#REF!),"")</f>
        <v>#REF!</v>
      </c>
      <c r="P6" s="32" t="str">
        <f>IF(AND('Mapa final'!$Y$12="Muy Alta",'Mapa final'!$AA$12="Menor"),CONCATENATE("R1C",'Mapa final'!$O$12),"")</f>
        <v/>
      </c>
      <c r="Q6" s="33" t="str">
        <f>IF(AND('Mapa final'!$Y$13="Muy Alta",'Mapa final'!$AA$13="Menor"),CONCATENATE("R1C",'Mapa final'!$O$13),"")</f>
        <v/>
      </c>
      <c r="R6" s="33" t="str">
        <f>IF(AND('Mapa final'!$Y$14="Muy Alta",'Mapa final'!$AA$14="Menor"),CONCATENATE("R1C",'Mapa final'!$O$14),"")</f>
        <v/>
      </c>
      <c r="S6" s="33" t="e">
        <f>IF(AND('Mapa final'!#REF!="Muy Alta",'Mapa final'!#REF!="Menor"),CONCATENATE("R1C",'Mapa final'!#REF!),"")</f>
        <v>#REF!</v>
      </c>
      <c r="T6" s="33" t="e">
        <f>IF(AND('Mapa final'!#REF!="Muy Alta",'Mapa final'!#REF!="Menor"),CONCATENATE("R1C",'Mapa final'!#REF!),"")</f>
        <v>#REF!</v>
      </c>
      <c r="U6" s="34" t="e">
        <f>IF(AND('Mapa final'!#REF!="Muy Alta",'Mapa final'!#REF!="Menor"),CONCATENATE("R1C",'Mapa final'!#REF!),"")</f>
        <v>#REF!</v>
      </c>
      <c r="V6" s="32" t="str">
        <f>IF(AND('Mapa final'!$Y$12="Muy Alta",'Mapa final'!$AA$12="Moderado"),CONCATENATE("R1C",'Mapa final'!$O$12),"")</f>
        <v/>
      </c>
      <c r="W6" s="33" t="str">
        <f>IF(AND('Mapa final'!$Y$13="Muy Alta",'Mapa final'!$AA$13="Moderado"),CONCATENATE("R1C",'Mapa final'!$O$13),"")</f>
        <v/>
      </c>
      <c r="X6" s="33" t="str">
        <f>IF(AND('Mapa final'!$Y$14="Muy Alta",'Mapa final'!$AA$14="Moderado"),CONCATENATE("R1C",'Mapa final'!$O$14),"")</f>
        <v/>
      </c>
      <c r="Y6" s="33" t="e">
        <f>IF(AND('Mapa final'!#REF!="Muy Alta",'Mapa final'!#REF!="Moderado"),CONCATENATE("R1C",'Mapa final'!#REF!),"")</f>
        <v>#REF!</v>
      </c>
      <c r="Z6" s="33" t="e">
        <f>IF(AND('Mapa final'!#REF!="Muy Alta",'Mapa final'!#REF!="Moderado"),CONCATENATE("R1C",'Mapa final'!#REF!),"")</f>
        <v>#REF!</v>
      </c>
      <c r="AA6" s="34" t="e">
        <f>IF(AND('Mapa final'!#REF!="Muy Alta",'Mapa final'!#REF!="Moderado"),CONCATENATE("R1C",'Mapa final'!#REF!),"")</f>
        <v>#REF!</v>
      </c>
      <c r="AB6" s="32" t="str">
        <f>IF(AND('Mapa final'!$Y$12="Muy Alta",'Mapa final'!$AA$12="Mayor"),CONCATENATE("R1C",'Mapa final'!$O$12),"")</f>
        <v/>
      </c>
      <c r="AC6" s="33" t="str">
        <f>IF(AND('Mapa final'!$Y$13="Muy Alta",'Mapa final'!$AA$13="Mayor"),CONCATENATE("R1C",'Mapa final'!$O$13),"")</f>
        <v/>
      </c>
      <c r="AD6" s="33" t="str">
        <f>IF(AND('Mapa final'!$Y$14="Muy Alta",'Mapa final'!$AA$14="Mayor"),CONCATENATE("R1C",'Mapa final'!$O$14),"")</f>
        <v/>
      </c>
      <c r="AE6" s="33" t="e">
        <f>IF(AND('Mapa final'!#REF!="Muy Alta",'Mapa final'!#REF!="Mayor"),CONCATENATE("R1C",'Mapa final'!#REF!),"")</f>
        <v>#REF!</v>
      </c>
      <c r="AF6" s="33" t="e">
        <f>IF(AND('Mapa final'!#REF!="Muy Alta",'Mapa final'!#REF!="Mayor"),CONCATENATE("R1C",'Mapa final'!#REF!),"")</f>
        <v>#REF!</v>
      </c>
      <c r="AG6" s="34" t="e">
        <f>IF(AND('Mapa final'!#REF!="Muy Alta",'Mapa final'!#REF!="Mayor"),CONCATENATE("R1C",'Mapa final'!#REF!),"")</f>
        <v>#REF!</v>
      </c>
      <c r="AH6" s="35" t="str">
        <f>IF(AND('Mapa final'!$Y$12="Muy Alta",'Mapa final'!$AA$12="Catastrófico"),CONCATENATE("R1C",'Mapa final'!$O$12),"")</f>
        <v/>
      </c>
      <c r="AI6" s="36" t="str">
        <f>IF(AND('Mapa final'!$Y$13="Muy Alta",'Mapa final'!$AA$13="Catastrófico"),CONCATENATE("R1C",'Mapa final'!$O$13),"")</f>
        <v/>
      </c>
      <c r="AJ6" s="36" t="str">
        <f>IF(AND('Mapa final'!$Y$14="Muy Alta",'Mapa final'!$AA$14="Catastrófico"),CONCATENATE("R1C",'Mapa final'!$O$14),"")</f>
        <v/>
      </c>
      <c r="AK6" s="36" t="e">
        <f>IF(AND('Mapa final'!#REF!="Muy Alta",'Mapa final'!#REF!="Catastrófico"),CONCATENATE("R1C",'Mapa final'!#REF!),"")</f>
        <v>#REF!</v>
      </c>
      <c r="AL6" s="36" t="e">
        <f>IF(AND('Mapa final'!#REF!="Muy Alta",'Mapa final'!#REF!="Catastrófico"),CONCATENATE("R1C",'Mapa final'!#REF!),"")</f>
        <v>#REF!</v>
      </c>
      <c r="AM6" s="37" t="e">
        <f>IF(AND('Mapa final'!#REF!="Muy Alta",'Mapa final'!#REF!="Catastrófico"),CONCATENATE("R1C",'Mapa final'!#REF!),"")</f>
        <v>#REF!</v>
      </c>
      <c r="AN6" s="69"/>
      <c r="AO6" s="308" t="s">
        <v>79</v>
      </c>
      <c r="AP6" s="309"/>
      <c r="AQ6" s="309"/>
      <c r="AR6" s="309"/>
      <c r="AS6" s="309"/>
      <c r="AT6" s="310"/>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row>
    <row r="7" spans="1:91" ht="15" customHeight="1" x14ac:dyDescent="0.25">
      <c r="A7" s="69"/>
      <c r="B7" s="250"/>
      <c r="C7" s="250"/>
      <c r="D7" s="251"/>
      <c r="E7" s="291"/>
      <c r="F7" s="292"/>
      <c r="G7" s="292"/>
      <c r="H7" s="292"/>
      <c r="I7" s="293"/>
      <c r="J7" s="38" t="e">
        <f>IF(AND('Mapa final'!#REF!="Muy Alta",'Mapa final'!#REF!="Leve"),CONCATENATE("R2C",'Mapa final'!#REF!),"")</f>
        <v>#REF!</v>
      </c>
      <c r="K7" s="39" t="e">
        <f>IF(AND('Mapa final'!#REF!="Muy Alta",'Mapa final'!#REF!="Leve"),CONCATENATE("R2C",'Mapa final'!#REF!),"")</f>
        <v>#REF!</v>
      </c>
      <c r="L7" s="39" t="e">
        <f>IF(AND('Mapa final'!#REF!="Muy Alta",'Mapa final'!#REF!="Leve"),CONCATENATE("R2C",'Mapa final'!#REF!),"")</f>
        <v>#REF!</v>
      </c>
      <c r="M7" s="39" t="e">
        <f>IF(AND('Mapa final'!#REF!="Muy Alta",'Mapa final'!#REF!="Leve"),CONCATENATE("R2C",'Mapa final'!#REF!),"")</f>
        <v>#REF!</v>
      </c>
      <c r="N7" s="39" t="e">
        <f>IF(AND('Mapa final'!#REF!="Muy Alta",'Mapa final'!#REF!="Leve"),CONCATENATE("R2C",'Mapa final'!#REF!),"")</f>
        <v>#REF!</v>
      </c>
      <c r="O7" s="40" t="e">
        <f>IF(AND('Mapa final'!#REF!="Muy Alta",'Mapa final'!#REF!="Leve"),CONCATENATE("R2C",'Mapa final'!#REF!),"")</f>
        <v>#REF!</v>
      </c>
      <c r="P7" s="38" t="e">
        <f>IF(AND('Mapa final'!#REF!="Muy Alta",'Mapa final'!#REF!="Menor"),CONCATENATE("R2C",'Mapa final'!#REF!),"")</f>
        <v>#REF!</v>
      </c>
      <c r="Q7" s="39" t="e">
        <f>IF(AND('Mapa final'!#REF!="Muy Alta",'Mapa final'!#REF!="Menor"),CONCATENATE("R2C",'Mapa final'!#REF!),"")</f>
        <v>#REF!</v>
      </c>
      <c r="R7" s="39" t="e">
        <f>IF(AND('Mapa final'!#REF!="Muy Alta",'Mapa final'!#REF!="Menor"),CONCATENATE("R2C",'Mapa final'!#REF!),"")</f>
        <v>#REF!</v>
      </c>
      <c r="S7" s="39" t="e">
        <f>IF(AND('Mapa final'!#REF!="Muy Alta",'Mapa final'!#REF!="Menor"),CONCATENATE("R2C",'Mapa final'!#REF!),"")</f>
        <v>#REF!</v>
      </c>
      <c r="T7" s="39" t="e">
        <f>IF(AND('Mapa final'!#REF!="Muy Alta",'Mapa final'!#REF!="Menor"),CONCATENATE("R2C",'Mapa final'!#REF!),"")</f>
        <v>#REF!</v>
      </c>
      <c r="U7" s="40" t="e">
        <f>IF(AND('Mapa final'!#REF!="Muy Alta",'Mapa final'!#REF!="Menor"),CONCATENATE("R2C",'Mapa final'!#REF!),"")</f>
        <v>#REF!</v>
      </c>
      <c r="V7" s="38" t="e">
        <f>IF(AND('Mapa final'!#REF!="Muy Alta",'Mapa final'!#REF!="Moderado"),CONCATENATE("R2C",'Mapa final'!#REF!),"")</f>
        <v>#REF!</v>
      </c>
      <c r="W7" s="39" t="e">
        <f>IF(AND('Mapa final'!#REF!="Muy Alta",'Mapa final'!#REF!="Moderado"),CONCATENATE("R2C",'Mapa final'!#REF!),"")</f>
        <v>#REF!</v>
      </c>
      <c r="X7" s="39" t="e">
        <f>IF(AND('Mapa final'!#REF!="Muy Alta",'Mapa final'!#REF!="Moderado"),CONCATENATE("R2C",'Mapa final'!#REF!),"")</f>
        <v>#REF!</v>
      </c>
      <c r="Y7" s="39" t="e">
        <f>IF(AND('Mapa final'!#REF!="Muy Alta",'Mapa final'!#REF!="Moderado"),CONCATENATE("R2C",'Mapa final'!#REF!),"")</f>
        <v>#REF!</v>
      </c>
      <c r="Z7" s="39" t="e">
        <f>IF(AND('Mapa final'!#REF!="Muy Alta",'Mapa final'!#REF!="Moderado"),CONCATENATE("R2C",'Mapa final'!#REF!),"")</f>
        <v>#REF!</v>
      </c>
      <c r="AA7" s="40" t="e">
        <f>IF(AND('Mapa final'!#REF!="Muy Alta",'Mapa final'!#REF!="Moderado"),CONCATENATE("R2C",'Mapa final'!#REF!),"")</f>
        <v>#REF!</v>
      </c>
      <c r="AB7" s="38" t="e">
        <f>IF(AND('Mapa final'!#REF!="Muy Alta",'Mapa final'!#REF!="Mayor"),CONCATENATE("R2C",'Mapa final'!#REF!),"")</f>
        <v>#REF!</v>
      </c>
      <c r="AC7" s="39" t="e">
        <f>IF(AND('Mapa final'!#REF!="Muy Alta",'Mapa final'!#REF!="Mayor"),CONCATENATE("R2C",'Mapa final'!#REF!),"")</f>
        <v>#REF!</v>
      </c>
      <c r="AD7" s="39" t="e">
        <f>IF(AND('Mapa final'!#REF!="Muy Alta",'Mapa final'!#REF!="Mayor"),CONCATENATE("R2C",'Mapa final'!#REF!),"")</f>
        <v>#REF!</v>
      </c>
      <c r="AE7" s="39" t="e">
        <f>IF(AND('Mapa final'!#REF!="Muy Alta",'Mapa final'!#REF!="Mayor"),CONCATENATE("R2C",'Mapa final'!#REF!),"")</f>
        <v>#REF!</v>
      </c>
      <c r="AF7" s="39" t="e">
        <f>IF(AND('Mapa final'!#REF!="Muy Alta",'Mapa final'!#REF!="Mayor"),CONCATENATE("R2C",'Mapa final'!#REF!),"")</f>
        <v>#REF!</v>
      </c>
      <c r="AG7" s="40" t="e">
        <f>IF(AND('Mapa final'!#REF!="Muy Alta",'Mapa final'!#REF!="Mayor"),CONCATENATE("R2C",'Mapa final'!#REF!),"")</f>
        <v>#REF!</v>
      </c>
      <c r="AH7" s="41" t="e">
        <f>IF(AND('Mapa final'!#REF!="Muy Alta",'Mapa final'!#REF!="Catastrófico"),CONCATENATE("R2C",'Mapa final'!#REF!),"")</f>
        <v>#REF!</v>
      </c>
      <c r="AI7" s="42" t="e">
        <f>IF(AND('Mapa final'!#REF!="Muy Alta",'Mapa final'!#REF!="Catastrófico"),CONCATENATE("R2C",'Mapa final'!#REF!),"")</f>
        <v>#REF!</v>
      </c>
      <c r="AJ7" s="42" t="e">
        <f>IF(AND('Mapa final'!#REF!="Muy Alta",'Mapa final'!#REF!="Catastrófico"),CONCATENATE("R2C",'Mapa final'!#REF!),"")</f>
        <v>#REF!</v>
      </c>
      <c r="AK7" s="42" t="e">
        <f>IF(AND('Mapa final'!#REF!="Muy Alta",'Mapa final'!#REF!="Catastrófico"),CONCATENATE("R2C",'Mapa final'!#REF!),"")</f>
        <v>#REF!</v>
      </c>
      <c r="AL7" s="42" t="e">
        <f>IF(AND('Mapa final'!#REF!="Muy Alta",'Mapa final'!#REF!="Catastrófico"),CONCATENATE("R2C",'Mapa final'!#REF!),"")</f>
        <v>#REF!</v>
      </c>
      <c r="AM7" s="43" t="e">
        <f>IF(AND('Mapa final'!#REF!="Muy Alta",'Mapa final'!#REF!="Catastrófico"),CONCATENATE("R2C",'Mapa final'!#REF!),"")</f>
        <v>#REF!</v>
      </c>
      <c r="AN7" s="69"/>
      <c r="AO7" s="311"/>
      <c r="AP7" s="312"/>
      <c r="AQ7" s="312"/>
      <c r="AR7" s="312"/>
      <c r="AS7" s="312"/>
      <c r="AT7" s="313"/>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row>
    <row r="8" spans="1:91" ht="15" customHeight="1" x14ac:dyDescent="0.25">
      <c r="A8" s="69"/>
      <c r="B8" s="250"/>
      <c r="C8" s="250"/>
      <c r="D8" s="251"/>
      <c r="E8" s="291"/>
      <c r="F8" s="292"/>
      <c r="G8" s="292"/>
      <c r="H8" s="292"/>
      <c r="I8" s="293"/>
      <c r="J8" s="38" t="e">
        <f>IF(AND('Mapa final'!#REF!="Muy Alta",'Mapa final'!#REF!="Leve"),CONCATENATE("R3C",'Mapa final'!#REF!),"")</f>
        <v>#REF!</v>
      </c>
      <c r="K8" s="39" t="e">
        <f>IF(AND('Mapa final'!#REF!="Muy Alta",'Mapa final'!#REF!="Leve"),CONCATENATE("R3C",'Mapa final'!#REF!),"")</f>
        <v>#REF!</v>
      </c>
      <c r="L8" s="39" t="e">
        <f>IF(AND('Mapa final'!#REF!="Muy Alta",'Mapa final'!#REF!="Leve"),CONCATENATE("R3C",'Mapa final'!#REF!),"")</f>
        <v>#REF!</v>
      </c>
      <c r="M8" s="39" t="e">
        <f>IF(AND('Mapa final'!#REF!="Muy Alta",'Mapa final'!#REF!="Leve"),CONCATENATE("R3C",'Mapa final'!#REF!),"")</f>
        <v>#REF!</v>
      </c>
      <c r="N8" s="39" t="e">
        <f>IF(AND('Mapa final'!#REF!="Muy Alta",'Mapa final'!#REF!="Leve"),CONCATENATE("R3C",'Mapa final'!#REF!),"")</f>
        <v>#REF!</v>
      </c>
      <c r="O8" s="40" t="e">
        <f>IF(AND('Mapa final'!#REF!="Muy Alta",'Mapa final'!#REF!="Leve"),CONCATENATE("R3C",'Mapa final'!#REF!),"")</f>
        <v>#REF!</v>
      </c>
      <c r="P8" s="38" t="e">
        <f>IF(AND('Mapa final'!#REF!="Muy Alta",'Mapa final'!#REF!="Menor"),CONCATENATE("R3C",'Mapa final'!#REF!),"")</f>
        <v>#REF!</v>
      </c>
      <c r="Q8" s="39" t="e">
        <f>IF(AND('Mapa final'!#REF!="Muy Alta",'Mapa final'!#REF!="Menor"),CONCATENATE("R3C",'Mapa final'!#REF!),"")</f>
        <v>#REF!</v>
      </c>
      <c r="R8" s="39" t="e">
        <f>IF(AND('Mapa final'!#REF!="Muy Alta",'Mapa final'!#REF!="Menor"),CONCATENATE("R3C",'Mapa final'!#REF!),"")</f>
        <v>#REF!</v>
      </c>
      <c r="S8" s="39" t="e">
        <f>IF(AND('Mapa final'!#REF!="Muy Alta",'Mapa final'!#REF!="Menor"),CONCATENATE("R3C",'Mapa final'!#REF!),"")</f>
        <v>#REF!</v>
      </c>
      <c r="T8" s="39" t="e">
        <f>IF(AND('Mapa final'!#REF!="Muy Alta",'Mapa final'!#REF!="Menor"),CONCATENATE("R3C",'Mapa final'!#REF!),"")</f>
        <v>#REF!</v>
      </c>
      <c r="U8" s="40" t="e">
        <f>IF(AND('Mapa final'!#REF!="Muy Alta",'Mapa final'!#REF!="Menor"),CONCATENATE("R3C",'Mapa final'!#REF!),"")</f>
        <v>#REF!</v>
      </c>
      <c r="V8" s="38" t="e">
        <f>IF(AND('Mapa final'!#REF!="Muy Alta",'Mapa final'!#REF!="Moderado"),CONCATENATE("R3C",'Mapa final'!#REF!),"")</f>
        <v>#REF!</v>
      </c>
      <c r="W8" s="39" t="e">
        <f>IF(AND('Mapa final'!#REF!="Muy Alta",'Mapa final'!#REF!="Moderado"),CONCATENATE("R3C",'Mapa final'!#REF!),"")</f>
        <v>#REF!</v>
      </c>
      <c r="X8" s="39" t="e">
        <f>IF(AND('Mapa final'!#REF!="Muy Alta",'Mapa final'!#REF!="Moderado"),CONCATENATE("R3C",'Mapa final'!#REF!),"")</f>
        <v>#REF!</v>
      </c>
      <c r="Y8" s="39" t="e">
        <f>IF(AND('Mapa final'!#REF!="Muy Alta",'Mapa final'!#REF!="Moderado"),CONCATENATE("R3C",'Mapa final'!#REF!),"")</f>
        <v>#REF!</v>
      </c>
      <c r="Z8" s="39" t="e">
        <f>IF(AND('Mapa final'!#REF!="Muy Alta",'Mapa final'!#REF!="Moderado"),CONCATENATE("R3C",'Mapa final'!#REF!),"")</f>
        <v>#REF!</v>
      </c>
      <c r="AA8" s="40" t="e">
        <f>IF(AND('Mapa final'!#REF!="Muy Alta",'Mapa final'!#REF!="Moderado"),CONCATENATE("R3C",'Mapa final'!#REF!),"")</f>
        <v>#REF!</v>
      </c>
      <c r="AB8" s="38" t="e">
        <f>IF(AND('Mapa final'!#REF!="Muy Alta",'Mapa final'!#REF!="Mayor"),CONCATENATE("R3C",'Mapa final'!#REF!),"")</f>
        <v>#REF!</v>
      </c>
      <c r="AC8" s="39" t="e">
        <f>IF(AND('Mapa final'!#REF!="Muy Alta",'Mapa final'!#REF!="Mayor"),CONCATENATE("R3C",'Mapa final'!#REF!),"")</f>
        <v>#REF!</v>
      </c>
      <c r="AD8" s="39" t="e">
        <f>IF(AND('Mapa final'!#REF!="Muy Alta",'Mapa final'!#REF!="Mayor"),CONCATENATE("R3C",'Mapa final'!#REF!),"")</f>
        <v>#REF!</v>
      </c>
      <c r="AE8" s="39" t="e">
        <f>IF(AND('Mapa final'!#REF!="Muy Alta",'Mapa final'!#REF!="Mayor"),CONCATENATE("R3C",'Mapa final'!#REF!),"")</f>
        <v>#REF!</v>
      </c>
      <c r="AF8" s="39" t="e">
        <f>IF(AND('Mapa final'!#REF!="Muy Alta",'Mapa final'!#REF!="Mayor"),CONCATENATE("R3C",'Mapa final'!#REF!),"")</f>
        <v>#REF!</v>
      </c>
      <c r="AG8" s="40" t="e">
        <f>IF(AND('Mapa final'!#REF!="Muy Alta",'Mapa final'!#REF!="Mayor"),CONCATENATE("R3C",'Mapa final'!#REF!),"")</f>
        <v>#REF!</v>
      </c>
      <c r="AH8" s="41" t="e">
        <f>IF(AND('Mapa final'!#REF!="Muy Alta",'Mapa final'!#REF!="Catastrófico"),CONCATENATE("R3C",'Mapa final'!#REF!),"")</f>
        <v>#REF!</v>
      </c>
      <c r="AI8" s="42" t="e">
        <f>IF(AND('Mapa final'!#REF!="Muy Alta",'Mapa final'!#REF!="Catastrófico"),CONCATENATE("R3C",'Mapa final'!#REF!),"")</f>
        <v>#REF!</v>
      </c>
      <c r="AJ8" s="42" t="e">
        <f>IF(AND('Mapa final'!#REF!="Muy Alta",'Mapa final'!#REF!="Catastrófico"),CONCATENATE("R3C",'Mapa final'!#REF!),"")</f>
        <v>#REF!</v>
      </c>
      <c r="AK8" s="42" t="e">
        <f>IF(AND('Mapa final'!#REF!="Muy Alta",'Mapa final'!#REF!="Catastrófico"),CONCATENATE("R3C",'Mapa final'!#REF!),"")</f>
        <v>#REF!</v>
      </c>
      <c r="AL8" s="42" t="e">
        <f>IF(AND('Mapa final'!#REF!="Muy Alta",'Mapa final'!#REF!="Catastrófico"),CONCATENATE("R3C",'Mapa final'!#REF!),"")</f>
        <v>#REF!</v>
      </c>
      <c r="AM8" s="43" t="e">
        <f>IF(AND('Mapa final'!#REF!="Muy Alta",'Mapa final'!#REF!="Catastrófico"),CONCATENATE("R3C",'Mapa final'!#REF!),"")</f>
        <v>#REF!</v>
      </c>
      <c r="AN8" s="69"/>
      <c r="AO8" s="311"/>
      <c r="AP8" s="312"/>
      <c r="AQ8" s="312"/>
      <c r="AR8" s="312"/>
      <c r="AS8" s="312"/>
      <c r="AT8" s="313"/>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row>
    <row r="9" spans="1:91" ht="15" customHeight="1" x14ac:dyDescent="0.25">
      <c r="A9" s="69"/>
      <c r="B9" s="250"/>
      <c r="C9" s="250"/>
      <c r="D9" s="251"/>
      <c r="E9" s="291"/>
      <c r="F9" s="292"/>
      <c r="G9" s="292"/>
      <c r="H9" s="292"/>
      <c r="I9" s="293"/>
      <c r="J9" s="38" t="e">
        <f>IF(AND('Mapa final'!#REF!="Muy Alta",'Mapa final'!#REF!="Leve"),CONCATENATE("R4C",'Mapa final'!#REF!),"")</f>
        <v>#REF!</v>
      </c>
      <c r="K9" s="39" t="e">
        <f>IF(AND('Mapa final'!#REF!="Muy Alta",'Mapa final'!#REF!="Leve"),CONCATENATE("R4C",'Mapa final'!#REF!),"")</f>
        <v>#REF!</v>
      </c>
      <c r="L9" s="39" t="e">
        <f>IF(AND('Mapa final'!#REF!="Muy Alta",'Mapa final'!#REF!="Leve"),CONCATENATE("R4C",'Mapa final'!#REF!),"")</f>
        <v>#REF!</v>
      </c>
      <c r="M9" s="39" t="e">
        <f>IF(AND('Mapa final'!#REF!="Muy Alta",'Mapa final'!#REF!="Leve"),CONCATENATE("R4C",'Mapa final'!#REF!),"")</f>
        <v>#REF!</v>
      </c>
      <c r="N9" s="39" t="e">
        <f>IF(AND('Mapa final'!#REF!="Muy Alta",'Mapa final'!#REF!="Leve"),CONCATENATE("R4C",'Mapa final'!#REF!),"")</f>
        <v>#REF!</v>
      </c>
      <c r="O9" s="40" t="e">
        <f>IF(AND('Mapa final'!#REF!="Muy Alta",'Mapa final'!#REF!="Leve"),CONCATENATE("R4C",'Mapa final'!#REF!),"")</f>
        <v>#REF!</v>
      </c>
      <c r="P9" s="38" t="e">
        <f>IF(AND('Mapa final'!#REF!="Muy Alta",'Mapa final'!#REF!="Menor"),CONCATENATE("R4C",'Mapa final'!#REF!),"")</f>
        <v>#REF!</v>
      </c>
      <c r="Q9" s="39" t="e">
        <f>IF(AND('Mapa final'!#REF!="Muy Alta",'Mapa final'!#REF!="Menor"),CONCATENATE("R4C",'Mapa final'!#REF!),"")</f>
        <v>#REF!</v>
      </c>
      <c r="R9" s="39" t="e">
        <f>IF(AND('Mapa final'!#REF!="Muy Alta",'Mapa final'!#REF!="Menor"),CONCATENATE("R4C",'Mapa final'!#REF!),"")</f>
        <v>#REF!</v>
      </c>
      <c r="S9" s="39" t="e">
        <f>IF(AND('Mapa final'!#REF!="Muy Alta",'Mapa final'!#REF!="Menor"),CONCATENATE("R4C",'Mapa final'!#REF!),"")</f>
        <v>#REF!</v>
      </c>
      <c r="T9" s="39" t="e">
        <f>IF(AND('Mapa final'!#REF!="Muy Alta",'Mapa final'!#REF!="Menor"),CONCATENATE("R4C",'Mapa final'!#REF!),"")</f>
        <v>#REF!</v>
      </c>
      <c r="U9" s="40" t="e">
        <f>IF(AND('Mapa final'!#REF!="Muy Alta",'Mapa final'!#REF!="Menor"),CONCATENATE("R4C",'Mapa final'!#REF!),"")</f>
        <v>#REF!</v>
      </c>
      <c r="V9" s="38" t="e">
        <f>IF(AND('Mapa final'!#REF!="Muy Alta",'Mapa final'!#REF!="Moderado"),CONCATENATE("R4C",'Mapa final'!#REF!),"")</f>
        <v>#REF!</v>
      </c>
      <c r="W9" s="39" t="e">
        <f>IF(AND('Mapa final'!#REF!="Muy Alta",'Mapa final'!#REF!="Moderado"),CONCATENATE("R4C",'Mapa final'!#REF!),"")</f>
        <v>#REF!</v>
      </c>
      <c r="X9" s="39" t="e">
        <f>IF(AND('Mapa final'!#REF!="Muy Alta",'Mapa final'!#REF!="Moderado"),CONCATENATE("R4C",'Mapa final'!#REF!),"")</f>
        <v>#REF!</v>
      </c>
      <c r="Y9" s="39" t="e">
        <f>IF(AND('Mapa final'!#REF!="Muy Alta",'Mapa final'!#REF!="Moderado"),CONCATENATE("R4C",'Mapa final'!#REF!),"")</f>
        <v>#REF!</v>
      </c>
      <c r="Z9" s="39" t="e">
        <f>IF(AND('Mapa final'!#REF!="Muy Alta",'Mapa final'!#REF!="Moderado"),CONCATENATE("R4C",'Mapa final'!#REF!),"")</f>
        <v>#REF!</v>
      </c>
      <c r="AA9" s="40" t="e">
        <f>IF(AND('Mapa final'!#REF!="Muy Alta",'Mapa final'!#REF!="Moderado"),CONCATENATE("R4C",'Mapa final'!#REF!),"")</f>
        <v>#REF!</v>
      </c>
      <c r="AB9" s="38" t="e">
        <f>IF(AND('Mapa final'!#REF!="Muy Alta",'Mapa final'!#REF!="Mayor"),CONCATENATE("R4C",'Mapa final'!#REF!),"")</f>
        <v>#REF!</v>
      </c>
      <c r="AC9" s="39" t="e">
        <f>IF(AND('Mapa final'!#REF!="Muy Alta",'Mapa final'!#REF!="Mayor"),CONCATENATE("R4C",'Mapa final'!#REF!),"")</f>
        <v>#REF!</v>
      </c>
      <c r="AD9" s="39" t="e">
        <f>IF(AND('Mapa final'!#REF!="Muy Alta",'Mapa final'!#REF!="Mayor"),CONCATENATE("R4C",'Mapa final'!#REF!),"")</f>
        <v>#REF!</v>
      </c>
      <c r="AE9" s="39" t="e">
        <f>IF(AND('Mapa final'!#REF!="Muy Alta",'Mapa final'!#REF!="Mayor"),CONCATENATE("R4C",'Mapa final'!#REF!),"")</f>
        <v>#REF!</v>
      </c>
      <c r="AF9" s="39" t="e">
        <f>IF(AND('Mapa final'!#REF!="Muy Alta",'Mapa final'!#REF!="Mayor"),CONCATENATE("R4C",'Mapa final'!#REF!),"")</f>
        <v>#REF!</v>
      </c>
      <c r="AG9" s="40" t="e">
        <f>IF(AND('Mapa final'!#REF!="Muy Alta",'Mapa final'!#REF!="Mayor"),CONCATENATE("R4C",'Mapa final'!#REF!),"")</f>
        <v>#REF!</v>
      </c>
      <c r="AH9" s="41" t="e">
        <f>IF(AND('Mapa final'!#REF!="Muy Alta",'Mapa final'!#REF!="Catastrófico"),CONCATENATE("R4C",'Mapa final'!#REF!),"")</f>
        <v>#REF!</v>
      </c>
      <c r="AI9" s="42" t="e">
        <f>IF(AND('Mapa final'!#REF!="Muy Alta",'Mapa final'!#REF!="Catastrófico"),CONCATENATE("R4C",'Mapa final'!#REF!),"")</f>
        <v>#REF!</v>
      </c>
      <c r="AJ9" s="42" t="e">
        <f>IF(AND('Mapa final'!#REF!="Muy Alta",'Mapa final'!#REF!="Catastrófico"),CONCATENATE("R4C",'Mapa final'!#REF!),"")</f>
        <v>#REF!</v>
      </c>
      <c r="AK9" s="42" t="e">
        <f>IF(AND('Mapa final'!#REF!="Muy Alta",'Mapa final'!#REF!="Catastrófico"),CONCATENATE("R4C",'Mapa final'!#REF!),"")</f>
        <v>#REF!</v>
      </c>
      <c r="AL9" s="42" t="e">
        <f>IF(AND('Mapa final'!#REF!="Muy Alta",'Mapa final'!#REF!="Catastrófico"),CONCATENATE("R4C",'Mapa final'!#REF!),"")</f>
        <v>#REF!</v>
      </c>
      <c r="AM9" s="43" t="e">
        <f>IF(AND('Mapa final'!#REF!="Muy Alta",'Mapa final'!#REF!="Catastrófico"),CONCATENATE("R4C",'Mapa final'!#REF!),"")</f>
        <v>#REF!</v>
      </c>
      <c r="AN9" s="69"/>
      <c r="AO9" s="311"/>
      <c r="AP9" s="312"/>
      <c r="AQ9" s="312"/>
      <c r="AR9" s="312"/>
      <c r="AS9" s="312"/>
      <c r="AT9" s="313"/>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row>
    <row r="10" spans="1:91" ht="15" customHeight="1" x14ac:dyDescent="0.25">
      <c r="A10" s="69"/>
      <c r="B10" s="250"/>
      <c r="C10" s="250"/>
      <c r="D10" s="251"/>
      <c r="E10" s="291"/>
      <c r="F10" s="292"/>
      <c r="G10" s="292"/>
      <c r="H10" s="292"/>
      <c r="I10" s="293"/>
      <c r="J10" s="38" t="e">
        <f>IF(AND('Mapa final'!#REF!="Muy Alta",'Mapa final'!#REF!="Leve"),CONCATENATE("R5C",'Mapa final'!#REF!),"")</f>
        <v>#REF!</v>
      </c>
      <c r="K10" s="39" t="e">
        <f>IF(AND('Mapa final'!#REF!="Muy Alta",'Mapa final'!#REF!="Leve"),CONCATENATE("R5C",'Mapa final'!#REF!),"")</f>
        <v>#REF!</v>
      </c>
      <c r="L10" s="39" t="e">
        <f>IF(AND('Mapa final'!#REF!="Muy Alta",'Mapa final'!#REF!="Leve"),CONCATENATE("R5C",'Mapa final'!#REF!),"")</f>
        <v>#REF!</v>
      </c>
      <c r="M10" s="39" t="e">
        <f>IF(AND('Mapa final'!#REF!="Muy Alta",'Mapa final'!#REF!="Leve"),CONCATENATE("R5C",'Mapa final'!#REF!),"")</f>
        <v>#REF!</v>
      </c>
      <c r="N10" s="39" t="e">
        <f>IF(AND('Mapa final'!#REF!="Muy Alta",'Mapa final'!#REF!="Leve"),CONCATENATE("R5C",'Mapa final'!#REF!),"")</f>
        <v>#REF!</v>
      </c>
      <c r="O10" s="40" t="e">
        <f>IF(AND('Mapa final'!#REF!="Muy Alta",'Mapa final'!#REF!="Leve"),CONCATENATE("R5C",'Mapa final'!#REF!),"")</f>
        <v>#REF!</v>
      </c>
      <c r="P10" s="38" t="e">
        <f>IF(AND('Mapa final'!#REF!="Muy Alta",'Mapa final'!#REF!="Menor"),CONCATENATE("R5C",'Mapa final'!#REF!),"")</f>
        <v>#REF!</v>
      </c>
      <c r="Q10" s="39" t="e">
        <f>IF(AND('Mapa final'!#REF!="Muy Alta",'Mapa final'!#REF!="Menor"),CONCATENATE("R5C",'Mapa final'!#REF!),"")</f>
        <v>#REF!</v>
      </c>
      <c r="R10" s="39" t="e">
        <f>IF(AND('Mapa final'!#REF!="Muy Alta",'Mapa final'!#REF!="Menor"),CONCATENATE("R5C",'Mapa final'!#REF!),"")</f>
        <v>#REF!</v>
      </c>
      <c r="S10" s="39" t="e">
        <f>IF(AND('Mapa final'!#REF!="Muy Alta",'Mapa final'!#REF!="Menor"),CONCATENATE("R5C",'Mapa final'!#REF!),"")</f>
        <v>#REF!</v>
      </c>
      <c r="T10" s="39" t="e">
        <f>IF(AND('Mapa final'!#REF!="Muy Alta",'Mapa final'!#REF!="Menor"),CONCATENATE("R5C",'Mapa final'!#REF!),"")</f>
        <v>#REF!</v>
      </c>
      <c r="U10" s="40" t="e">
        <f>IF(AND('Mapa final'!#REF!="Muy Alta",'Mapa final'!#REF!="Menor"),CONCATENATE("R5C",'Mapa final'!#REF!),"")</f>
        <v>#REF!</v>
      </c>
      <c r="V10" s="38" t="e">
        <f>IF(AND('Mapa final'!#REF!="Muy Alta",'Mapa final'!#REF!="Moderado"),CONCATENATE("R5C",'Mapa final'!#REF!),"")</f>
        <v>#REF!</v>
      </c>
      <c r="W10" s="39" t="e">
        <f>IF(AND('Mapa final'!#REF!="Muy Alta",'Mapa final'!#REF!="Moderado"),CONCATENATE("R5C",'Mapa final'!#REF!),"")</f>
        <v>#REF!</v>
      </c>
      <c r="X10" s="39" t="e">
        <f>IF(AND('Mapa final'!#REF!="Muy Alta",'Mapa final'!#REF!="Moderado"),CONCATENATE("R5C",'Mapa final'!#REF!),"")</f>
        <v>#REF!</v>
      </c>
      <c r="Y10" s="39" t="e">
        <f>IF(AND('Mapa final'!#REF!="Muy Alta",'Mapa final'!#REF!="Moderado"),CONCATENATE("R5C",'Mapa final'!#REF!),"")</f>
        <v>#REF!</v>
      </c>
      <c r="Z10" s="39" t="e">
        <f>IF(AND('Mapa final'!#REF!="Muy Alta",'Mapa final'!#REF!="Moderado"),CONCATENATE("R5C",'Mapa final'!#REF!),"")</f>
        <v>#REF!</v>
      </c>
      <c r="AA10" s="40" t="e">
        <f>IF(AND('Mapa final'!#REF!="Muy Alta",'Mapa final'!#REF!="Moderado"),CONCATENATE("R5C",'Mapa final'!#REF!),"")</f>
        <v>#REF!</v>
      </c>
      <c r="AB10" s="38" t="e">
        <f>IF(AND('Mapa final'!#REF!="Muy Alta",'Mapa final'!#REF!="Mayor"),CONCATENATE("R5C",'Mapa final'!#REF!),"")</f>
        <v>#REF!</v>
      </c>
      <c r="AC10" s="39" t="e">
        <f>IF(AND('Mapa final'!#REF!="Muy Alta",'Mapa final'!#REF!="Mayor"),CONCATENATE("R5C",'Mapa final'!#REF!),"")</f>
        <v>#REF!</v>
      </c>
      <c r="AD10" s="39" t="e">
        <f>IF(AND('Mapa final'!#REF!="Muy Alta",'Mapa final'!#REF!="Mayor"),CONCATENATE("R5C",'Mapa final'!#REF!),"")</f>
        <v>#REF!</v>
      </c>
      <c r="AE10" s="39" t="e">
        <f>IF(AND('Mapa final'!#REF!="Muy Alta",'Mapa final'!#REF!="Mayor"),CONCATENATE("R5C",'Mapa final'!#REF!),"")</f>
        <v>#REF!</v>
      </c>
      <c r="AF10" s="39" t="e">
        <f>IF(AND('Mapa final'!#REF!="Muy Alta",'Mapa final'!#REF!="Mayor"),CONCATENATE("R5C",'Mapa final'!#REF!),"")</f>
        <v>#REF!</v>
      </c>
      <c r="AG10" s="40" t="e">
        <f>IF(AND('Mapa final'!#REF!="Muy Alta",'Mapa final'!#REF!="Mayor"),CONCATENATE("R5C",'Mapa final'!#REF!),"")</f>
        <v>#REF!</v>
      </c>
      <c r="AH10" s="41" t="e">
        <f>IF(AND('Mapa final'!#REF!="Muy Alta",'Mapa final'!#REF!="Catastrófico"),CONCATENATE("R5C",'Mapa final'!#REF!),"")</f>
        <v>#REF!</v>
      </c>
      <c r="AI10" s="42" t="e">
        <f>IF(AND('Mapa final'!#REF!="Muy Alta",'Mapa final'!#REF!="Catastrófico"),CONCATENATE("R5C",'Mapa final'!#REF!),"")</f>
        <v>#REF!</v>
      </c>
      <c r="AJ10" s="42" t="e">
        <f>IF(AND('Mapa final'!#REF!="Muy Alta",'Mapa final'!#REF!="Catastrófico"),CONCATENATE("R5C",'Mapa final'!#REF!),"")</f>
        <v>#REF!</v>
      </c>
      <c r="AK10" s="42" t="e">
        <f>IF(AND('Mapa final'!#REF!="Muy Alta",'Mapa final'!#REF!="Catastrófico"),CONCATENATE("R5C",'Mapa final'!#REF!),"")</f>
        <v>#REF!</v>
      </c>
      <c r="AL10" s="42" t="e">
        <f>IF(AND('Mapa final'!#REF!="Muy Alta",'Mapa final'!#REF!="Catastrófico"),CONCATENATE("R5C",'Mapa final'!#REF!),"")</f>
        <v>#REF!</v>
      </c>
      <c r="AM10" s="43" t="e">
        <f>IF(AND('Mapa final'!#REF!="Muy Alta",'Mapa final'!#REF!="Catastrófico"),CONCATENATE("R5C",'Mapa final'!#REF!),"")</f>
        <v>#REF!</v>
      </c>
      <c r="AN10" s="69"/>
      <c r="AO10" s="311"/>
      <c r="AP10" s="312"/>
      <c r="AQ10" s="312"/>
      <c r="AR10" s="312"/>
      <c r="AS10" s="312"/>
      <c r="AT10" s="313"/>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row>
    <row r="11" spans="1:91" ht="15" customHeight="1" x14ac:dyDescent="0.25">
      <c r="A11" s="69"/>
      <c r="B11" s="250"/>
      <c r="C11" s="250"/>
      <c r="D11" s="251"/>
      <c r="E11" s="291"/>
      <c r="F11" s="292"/>
      <c r="G11" s="292"/>
      <c r="H11" s="292"/>
      <c r="I11" s="293"/>
      <c r="J11" s="38" t="e">
        <f>IF(AND('Mapa final'!#REF!="Muy Alta",'Mapa final'!#REF!="Leve"),CONCATENATE("R6C",'Mapa final'!#REF!),"")</f>
        <v>#REF!</v>
      </c>
      <c r="K11" s="39" t="e">
        <f>IF(AND('Mapa final'!#REF!="Muy Alta",'Mapa final'!#REF!="Leve"),CONCATENATE("R6C",'Mapa final'!#REF!),"")</f>
        <v>#REF!</v>
      </c>
      <c r="L11" s="39" t="e">
        <f>IF(AND('Mapa final'!#REF!="Muy Alta",'Mapa final'!#REF!="Leve"),CONCATENATE("R6C",'Mapa final'!#REF!),"")</f>
        <v>#REF!</v>
      </c>
      <c r="M11" s="39" t="e">
        <f>IF(AND('Mapa final'!#REF!="Muy Alta",'Mapa final'!#REF!="Leve"),CONCATENATE("R6C",'Mapa final'!#REF!),"")</f>
        <v>#REF!</v>
      </c>
      <c r="N11" s="39" t="e">
        <f>IF(AND('Mapa final'!#REF!="Muy Alta",'Mapa final'!#REF!="Leve"),CONCATENATE("R6C",'Mapa final'!#REF!),"")</f>
        <v>#REF!</v>
      </c>
      <c r="O11" s="40" t="e">
        <f>IF(AND('Mapa final'!#REF!="Muy Alta",'Mapa final'!#REF!="Leve"),CONCATENATE("R6C",'Mapa final'!#REF!),"")</f>
        <v>#REF!</v>
      </c>
      <c r="P11" s="38" t="e">
        <f>IF(AND('Mapa final'!#REF!="Muy Alta",'Mapa final'!#REF!="Menor"),CONCATENATE("R6C",'Mapa final'!#REF!),"")</f>
        <v>#REF!</v>
      </c>
      <c r="Q11" s="39" t="e">
        <f>IF(AND('Mapa final'!#REF!="Muy Alta",'Mapa final'!#REF!="Menor"),CONCATENATE("R6C",'Mapa final'!#REF!),"")</f>
        <v>#REF!</v>
      </c>
      <c r="R11" s="39" t="e">
        <f>IF(AND('Mapa final'!#REF!="Muy Alta",'Mapa final'!#REF!="Menor"),CONCATENATE("R6C",'Mapa final'!#REF!),"")</f>
        <v>#REF!</v>
      </c>
      <c r="S11" s="39" t="e">
        <f>IF(AND('Mapa final'!#REF!="Muy Alta",'Mapa final'!#REF!="Menor"),CONCATENATE("R6C",'Mapa final'!#REF!),"")</f>
        <v>#REF!</v>
      </c>
      <c r="T11" s="39" t="e">
        <f>IF(AND('Mapa final'!#REF!="Muy Alta",'Mapa final'!#REF!="Menor"),CONCATENATE("R6C",'Mapa final'!#REF!),"")</f>
        <v>#REF!</v>
      </c>
      <c r="U11" s="40" t="e">
        <f>IF(AND('Mapa final'!#REF!="Muy Alta",'Mapa final'!#REF!="Menor"),CONCATENATE("R6C",'Mapa final'!#REF!),"")</f>
        <v>#REF!</v>
      </c>
      <c r="V11" s="38" t="e">
        <f>IF(AND('Mapa final'!#REF!="Muy Alta",'Mapa final'!#REF!="Moderado"),CONCATENATE("R6C",'Mapa final'!#REF!),"")</f>
        <v>#REF!</v>
      </c>
      <c r="W11" s="39" t="e">
        <f>IF(AND('Mapa final'!#REF!="Muy Alta",'Mapa final'!#REF!="Moderado"),CONCATENATE("R6C",'Mapa final'!#REF!),"")</f>
        <v>#REF!</v>
      </c>
      <c r="X11" s="39" t="e">
        <f>IF(AND('Mapa final'!#REF!="Muy Alta",'Mapa final'!#REF!="Moderado"),CONCATENATE("R6C",'Mapa final'!#REF!),"")</f>
        <v>#REF!</v>
      </c>
      <c r="Y11" s="39" t="e">
        <f>IF(AND('Mapa final'!#REF!="Muy Alta",'Mapa final'!#REF!="Moderado"),CONCATENATE("R6C",'Mapa final'!#REF!),"")</f>
        <v>#REF!</v>
      </c>
      <c r="Z11" s="39" t="e">
        <f>IF(AND('Mapa final'!#REF!="Muy Alta",'Mapa final'!#REF!="Moderado"),CONCATENATE("R6C",'Mapa final'!#REF!),"")</f>
        <v>#REF!</v>
      </c>
      <c r="AA11" s="40" t="e">
        <f>IF(AND('Mapa final'!#REF!="Muy Alta",'Mapa final'!#REF!="Moderado"),CONCATENATE("R6C",'Mapa final'!#REF!),"")</f>
        <v>#REF!</v>
      </c>
      <c r="AB11" s="38" t="e">
        <f>IF(AND('Mapa final'!#REF!="Muy Alta",'Mapa final'!#REF!="Mayor"),CONCATENATE("R6C",'Mapa final'!#REF!),"")</f>
        <v>#REF!</v>
      </c>
      <c r="AC11" s="39" t="e">
        <f>IF(AND('Mapa final'!#REF!="Muy Alta",'Mapa final'!#REF!="Mayor"),CONCATENATE("R6C",'Mapa final'!#REF!),"")</f>
        <v>#REF!</v>
      </c>
      <c r="AD11" s="39" t="e">
        <f>IF(AND('Mapa final'!#REF!="Muy Alta",'Mapa final'!#REF!="Mayor"),CONCATENATE("R6C",'Mapa final'!#REF!),"")</f>
        <v>#REF!</v>
      </c>
      <c r="AE11" s="39" t="e">
        <f>IF(AND('Mapa final'!#REF!="Muy Alta",'Mapa final'!#REF!="Mayor"),CONCATENATE("R6C",'Mapa final'!#REF!),"")</f>
        <v>#REF!</v>
      </c>
      <c r="AF11" s="39" t="e">
        <f>IF(AND('Mapa final'!#REF!="Muy Alta",'Mapa final'!#REF!="Mayor"),CONCATENATE("R6C",'Mapa final'!#REF!),"")</f>
        <v>#REF!</v>
      </c>
      <c r="AG11" s="40" t="e">
        <f>IF(AND('Mapa final'!#REF!="Muy Alta",'Mapa final'!#REF!="Mayor"),CONCATENATE("R6C",'Mapa final'!#REF!),"")</f>
        <v>#REF!</v>
      </c>
      <c r="AH11" s="41" t="e">
        <f>IF(AND('Mapa final'!#REF!="Muy Alta",'Mapa final'!#REF!="Catastrófico"),CONCATENATE("R6C",'Mapa final'!#REF!),"")</f>
        <v>#REF!</v>
      </c>
      <c r="AI11" s="42" t="e">
        <f>IF(AND('Mapa final'!#REF!="Muy Alta",'Mapa final'!#REF!="Catastrófico"),CONCATENATE("R6C",'Mapa final'!#REF!),"")</f>
        <v>#REF!</v>
      </c>
      <c r="AJ11" s="42" t="e">
        <f>IF(AND('Mapa final'!#REF!="Muy Alta",'Mapa final'!#REF!="Catastrófico"),CONCATENATE("R6C",'Mapa final'!#REF!),"")</f>
        <v>#REF!</v>
      </c>
      <c r="AK11" s="42" t="e">
        <f>IF(AND('Mapa final'!#REF!="Muy Alta",'Mapa final'!#REF!="Catastrófico"),CONCATENATE("R6C",'Mapa final'!#REF!),"")</f>
        <v>#REF!</v>
      </c>
      <c r="AL11" s="42" t="e">
        <f>IF(AND('Mapa final'!#REF!="Muy Alta",'Mapa final'!#REF!="Catastrófico"),CONCATENATE("R6C",'Mapa final'!#REF!),"")</f>
        <v>#REF!</v>
      </c>
      <c r="AM11" s="43" t="e">
        <f>IF(AND('Mapa final'!#REF!="Muy Alta",'Mapa final'!#REF!="Catastrófico"),CONCATENATE("R6C",'Mapa final'!#REF!),"")</f>
        <v>#REF!</v>
      </c>
      <c r="AN11" s="69"/>
      <c r="AO11" s="311"/>
      <c r="AP11" s="312"/>
      <c r="AQ11" s="312"/>
      <c r="AR11" s="312"/>
      <c r="AS11" s="312"/>
      <c r="AT11" s="313"/>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91" ht="15" customHeight="1" x14ac:dyDescent="0.25">
      <c r="A12" s="69"/>
      <c r="B12" s="250"/>
      <c r="C12" s="250"/>
      <c r="D12" s="251"/>
      <c r="E12" s="291"/>
      <c r="F12" s="292"/>
      <c r="G12" s="292"/>
      <c r="H12" s="292"/>
      <c r="I12" s="293"/>
      <c r="J12" s="38" t="e">
        <f>IF(AND('Mapa final'!#REF!="Muy Alta",'Mapa final'!#REF!="Leve"),CONCATENATE("R7C",'Mapa final'!#REF!),"")</f>
        <v>#REF!</v>
      </c>
      <c r="K12" s="39" t="e">
        <f>IF(AND('Mapa final'!#REF!="Muy Alta",'Mapa final'!#REF!="Leve"),CONCATENATE("R7C",'Mapa final'!#REF!),"")</f>
        <v>#REF!</v>
      </c>
      <c r="L12" s="39" t="e">
        <f>IF(AND('Mapa final'!#REF!="Muy Alta",'Mapa final'!#REF!="Leve"),CONCATENATE("R7C",'Mapa final'!#REF!),"")</f>
        <v>#REF!</v>
      </c>
      <c r="M12" s="39" t="e">
        <f>IF(AND('Mapa final'!#REF!="Muy Alta",'Mapa final'!#REF!="Leve"),CONCATENATE("R7C",'Mapa final'!#REF!),"")</f>
        <v>#REF!</v>
      </c>
      <c r="N12" s="39" t="e">
        <f>IF(AND('Mapa final'!#REF!="Muy Alta",'Mapa final'!#REF!="Leve"),CONCATENATE("R7C",'Mapa final'!#REF!),"")</f>
        <v>#REF!</v>
      </c>
      <c r="O12" s="40" t="e">
        <f>IF(AND('Mapa final'!#REF!="Muy Alta",'Mapa final'!#REF!="Leve"),CONCATENATE("R7C",'Mapa final'!#REF!),"")</f>
        <v>#REF!</v>
      </c>
      <c r="P12" s="38" t="e">
        <f>IF(AND('Mapa final'!#REF!="Muy Alta",'Mapa final'!#REF!="Menor"),CONCATENATE("R7C",'Mapa final'!#REF!),"")</f>
        <v>#REF!</v>
      </c>
      <c r="Q12" s="39" t="e">
        <f>IF(AND('Mapa final'!#REF!="Muy Alta",'Mapa final'!#REF!="Menor"),CONCATENATE("R7C",'Mapa final'!#REF!),"")</f>
        <v>#REF!</v>
      </c>
      <c r="R12" s="39" t="e">
        <f>IF(AND('Mapa final'!#REF!="Muy Alta",'Mapa final'!#REF!="Menor"),CONCATENATE("R7C",'Mapa final'!#REF!),"")</f>
        <v>#REF!</v>
      </c>
      <c r="S12" s="39" t="e">
        <f>IF(AND('Mapa final'!#REF!="Muy Alta",'Mapa final'!#REF!="Menor"),CONCATENATE("R7C",'Mapa final'!#REF!),"")</f>
        <v>#REF!</v>
      </c>
      <c r="T12" s="39" t="e">
        <f>IF(AND('Mapa final'!#REF!="Muy Alta",'Mapa final'!#REF!="Menor"),CONCATENATE("R7C",'Mapa final'!#REF!),"")</f>
        <v>#REF!</v>
      </c>
      <c r="U12" s="40" t="e">
        <f>IF(AND('Mapa final'!#REF!="Muy Alta",'Mapa final'!#REF!="Menor"),CONCATENATE("R7C",'Mapa final'!#REF!),"")</f>
        <v>#REF!</v>
      </c>
      <c r="V12" s="38" t="e">
        <f>IF(AND('Mapa final'!#REF!="Muy Alta",'Mapa final'!#REF!="Moderado"),CONCATENATE("R7C",'Mapa final'!#REF!),"")</f>
        <v>#REF!</v>
      </c>
      <c r="W12" s="39" t="e">
        <f>IF(AND('Mapa final'!#REF!="Muy Alta",'Mapa final'!#REF!="Moderado"),CONCATENATE("R7C",'Mapa final'!#REF!),"")</f>
        <v>#REF!</v>
      </c>
      <c r="X12" s="39" t="e">
        <f>IF(AND('Mapa final'!#REF!="Muy Alta",'Mapa final'!#REF!="Moderado"),CONCATENATE("R7C",'Mapa final'!#REF!),"")</f>
        <v>#REF!</v>
      </c>
      <c r="Y12" s="39" t="e">
        <f>IF(AND('Mapa final'!#REF!="Muy Alta",'Mapa final'!#REF!="Moderado"),CONCATENATE("R7C",'Mapa final'!#REF!),"")</f>
        <v>#REF!</v>
      </c>
      <c r="Z12" s="39" t="e">
        <f>IF(AND('Mapa final'!#REF!="Muy Alta",'Mapa final'!#REF!="Moderado"),CONCATENATE("R7C",'Mapa final'!#REF!),"")</f>
        <v>#REF!</v>
      </c>
      <c r="AA12" s="40" t="e">
        <f>IF(AND('Mapa final'!#REF!="Muy Alta",'Mapa final'!#REF!="Moderado"),CONCATENATE("R7C",'Mapa final'!#REF!),"")</f>
        <v>#REF!</v>
      </c>
      <c r="AB12" s="38" t="e">
        <f>IF(AND('Mapa final'!#REF!="Muy Alta",'Mapa final'!#REF!="Mayor"),CONCATENATE("R7C",'Mapa final'!#REF!),"")</f>
        <v>#REF!</v>
      </c>
      <c r="AC12" s="39" t="e">
        <f>IF(AND('Mapa final'!#REF!="Muy Alta",'Mapa final'!#REF!="Mayor"),CONCATENATE("R7C",'Mapa final'!#REF!),"")</f>
        <v>#REF!</v>
      </c>
      <c r="AD12" s="39" t="e">
        <f>IF(AND('Mapa final'!#REF!="Muy Alta",'Mapa final'!#REF!="Mayor"),CONCATENATE("R7C",'Mapa final'!#REF!),"")</f>
        <v>#REF!</v>
      </c>
      <c r="AE12" s="39" t="e">
        <f>IF(AND('Mapa final'!#REF!="Muy Alta",'Mapa final'!#REF!="Mayor"),CONCATENATE("R7C",'Mapa final'!#REF!),"")</f>
        <v>#REF!</v>
      </c>
      <c r="AF12" s="39" t="e">
        <f>IF(AND('Mapa final'!#REF!="Muy Alta",'Mapa final'!#REF!="Mayor"),CONCATENATE("R7C",'Mapa final'!#REF!),"")</f>
        <v>#REF!</v>
      </c>
      <c r="AG12" s="40" t="e">
        <f>IF(AND('Mapa final'!#REF!="Muy Alta",'Mapa final'!#REF!="Mayor"),CONCATENATE("R7C",'Mapa final'!#REF!),"")</f>
        <v>#REF!</v>
      </c>
      <c r="AH12" s="41" t="e">
        <f>IF(AND('Mapa final'!#REF!="Muy Alta",'Mapa final'!#REF!="Catastrófico"),CONCATENATE("R7C",'Mapa final'!#REF!),"")</f>
        <v>#REF!</v>
      </c>
      <c r="AI12" s="42" t="e">
        <f>IF(AND('Mapa final'!#REF!="Muy Alta",'Mapa final'!#REF!="Catastrófico"),CONCATENATE("R7C",'Mapa final'!#REF!),"")</f>
        <v>#REF!</v>
      </c>
      <c r="AJ12" s="42" t="e">
        <f>IF(AND('Mapa final'!#REF!="Muy Alta",'Mapa final'!#REF!="Catastrófico"),CONCATENATE("R7C",'Mapa final'!#REF!),"")</f>
        <v>#REF!</v>
      </c>
      <c r="AK12" s="42" t="e">
        <f>IF(AND('Mapa final'!#REF!="Muy Alta",'Mapa final'!#REF!="Catastrófico"),CONCATENATE("R7C",'Mapa final'!#REF!),"")</f>
        <v>#REF!</v>
      </c>
      <c r="AL12" s="42" t="e">
        <f>IF(AND('Mapa final'!#REF!="Muy Alta",'Mapa final'!#REF!="Catastrófico"),CONCATENATE("R7C",'Mapa final'!#REF!),"")</f>
        <v>#REF!</v>
      </c>
      <c r="AM12" s="43" t="e">
        <f>IF(AND('Mapa final'!#REF!="Muy Alta",'Mapa final'!#REF!="Catastrófico"),CONCATENATE("R7C",'Mapa final'!#REF!),"")</f>
        <v>#REF!</v>
      </c>
      <c r="AN12" s="69"/>
      <c r="AO12" s="311"/>
      <c r="AP12" s="312"/>
      <c r="AQ12" s="312"/>
      <c r="AR12" s="312"/>
      <c r="AS12" s="312"/>
      <c r="AT12" s="313"/>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row>
    <row r="13" spans="1:91" ht="15" customHeight="1" x14ac:dyDescent="0.25">
      <c r="A13" s="69"/>
      <c r="B13" s="250"/>
      <c r="C13" s="250"/>
      <c r="D13" s="251"/>
      <c r="E13" s="291"/>
      <c r="F13" s="292"/>
      <c r="G13" s="292"/>
      <c r="H13" s="292"/>
      <c r="I13" s="293"/>
      <c r="J13" s="38" t="e">
        <f>IF(AND('Mapa final'!#REF!="Muy Alta",'Mapa final'!#REF!="Leve"),CONCATENATE("R8C",'Mapa final'!#REF!),"")</f>
        <v>#REF!</v>
      </c>
      <c r="K13" s="39" t="e">
        <f>IF(AND('Mapa final'!#REF!="Muy Alta",'Mapa final'!#REF!="Leve"),CONCATENATE("R8C",'Mapa final'!#REF!),"")</f>
        <v>#REF!</v>
      </c>
      <c r="L13" s="39" t="e">
        <f>IF(AND('Mapa final'!#REF!="Muy Alta",'Mapa final'!#REF!="Leve"),CONCATENATE("R8C",'Mapa final'!#REF!),"")</f>
        <v>#REF!</v>
      </c>
      <c r="M13" s="39" t="e">
        <f>IF(AND('Mapa final'!#REF!="Muy Alta",'Mapa final'!#REF!="Leve"),CONCATENATE("R8C",'Mapa final'!#REF!),"")</f>
        <v>#REF!</v>
      </c>
      <c r="N13" s="39" t="e">
        <f>IF(AND('Mapa final'!#REF!="Muy Alta",'Mapa final'!#REF!="Leve"),CONCATENATE("R8C",'Mapa final'!#REF!),"")</f>
        <v>#REF!</v>
      </c>
      <c r="O13" s="40" t="e">
        <f>IF(AND('Mapa final'!#REF!="Muy Alta",'Mapa final'!#REF!="Leve"),CONCATENATE("R8C",'Mapa final'!#REF!),"")</f>
        <v>#REF!</v>
      </c>
      <c r="P13" s="38" t="e">
        <f>IF(AND('Mapa final'!#REF!="Muy Alta",'Mapa final'!#REF!="Menor"),CONCATENATE("R8C",'Mapa final'!#REF!),"")</f>
        <v>#REF!</v>
      </c>
      <c r="Q13" s="39" t="e">
        <f>IF(AND('Mapa final'!#REF!="Muy Alta",'Mapa final'!#REF!="Menor"),CONCATENATE("R8C",'Mapa final'!#REF!),"")</f>
        <v>#REF!</v>
      </c>
      <c r="R13" s="39" t="e">
        <f>IF(AND('Mapa final'!#REF!="Muy Alta",'Mapa final'!#REF!="Menor"),CONCATENATE("R8C",'Mapa final'!#REF!),"")</f>
        <v>#REF!</v>
      </c>
      <c r="S13" s="39" t="e">
        <f>IF(AND('Mapa final'!#REF!="Muy Alta",'Mapa final'!#REF!="Menor"),CONCATENATE("R8C",'Mapa final'!#REF!),"")</f>
        <v>#REF!</v>
      </c>
      <c r="T13" s="39" t="e">
        <f>IF(AND('Mapa final'!#REF!="Muy Alta",'Mapa final'!#REF!="Menor"),CONCATENATE("R8C",'Mapa final'!#REF!),"")</f>
        <v>#REF!</v>
      </c>
      <c r="U13" s="40" t="e">
        <f>IF(AND('Mapa final'!#REF!="Muy Alta",'Mapa final'!#REF!="Menor"),CONCATENATE("R8C",'Mapa final'!#REF!),"")</f>
        <v>#REF!</v>
      </c>
      <c r="V13" s="38" t="e">
        <f>IF(AND('Mapa final'!#REF!="Muy Alta",'Mapa final'!#REF!="Moderado"),CONCATENATE("R8C",'Mapa final'!#REF!),"")</f>
        <v>#REF!</v>
      </c>
      <c r="W13" s="39" t="e">
        <f>IF(AND('Mapa final'!#REF!="Muy Alta",'Mapa final'!#REF!="Moderado"),CONCATENATE("R8C",'Mapa final'!#REF!),"")</f>
        <v>#REF!</v>
      </c>
      <c r="X13" s="39" t="e">
        <f>IF(AND('Mapa final'!#REF!="Muy Alta",'Mapa final'!#REF!="Moderado"),CONCATENATE("R8C",'Mapa final'!#REF!),"")</f>
        <v>#REF!</v>
      </c>
      <c r="Y13" s="39" t="e">
        <f>IF(AND('Mapa final'!#REF!="Muy Alta",'Mapa final'!#REF!="Moderado"),CONCATENATE("R8C",'Mapa final'!#REF!),"")</f>
        <v>#REF!</v>
      </c>
      <c r="Z13" s="39" t="e">
        <f>IF(AND('Mapa final'!#REF!="Muy Alta",'Mapa final'!#REF!="Moderado"),CONCATENATE("R8C",'Mapa final'!#REF!),"")</f>
        <v>#REF!</v>
      </c>
      <c r="AA13" s="40" t="e">
        <f>IF(AND('Mapa final'!#REF!="Muy Alta",'Mapa final'!#REF!="Moderado"),CONCATENATE("R8C",'Mapa final'!#REF!),"")</f>
        <v>#REF!</v>
      </c>
      <c r="AB13" s="38" t="e">
        <f>IF(AND('Mapa final'!#REF!="Muy Alta",'Mapa final'!#REF!="Mayor"),CONCATENATE("R8C",'Mapa final'!#REF!),"")</f>
        <v>#REF!</v>
      </c>
      <c r="AC13" s="39" t="e">
        <f>IF(AND('Mapa final'!#REF!="Muy Alta",'Mapa final'!#REF!="Mayor"),CONCATENATE("R8C",'Mapa final'!#REF!),"")</f>
        <v>#REF!</v>
      </c>
      <c r="AD13" s="39" t="e">
        <f>IF(AND('Mapa final'!#REF!="Muy Alta",'Mapa final'!#REF!="Mayor"),CONCATENATE("R8C",'Mapa final'!#REF!),"")</f>
        <v>#REF!</v>
      </c>
      <c r="AE13" s="39" t="e">
        <f>IF(AND('Mapa final'!#REF!="Muy Alta",'Mapa final'!#REF!="Mayor"),CONCATENATE("R8C",'Mapa final'!#REF!),"")</f>
        <v>#REF!</v>
      </c>
      <c r="AF13" s="39" t="e">
        <f>IF(AND('Mapa final'!#REF!="Muy Alta",'Mapa final'!#REF!="Mayor"),CONCATENATE("R8C",'Mapa final'!#REF!),"")</f>
        <v>#REF!</v>
      </c>
      <c r="AG13" s="40" t="e">
        <f>IF(AND('Mapa final'!#REF!="Muy Alta",'Mapa final'!#REF!="Mayor"),CONCATENATE("R8C",'Mapa final'!#REF!),"")</f>
        <v>#REF!</v>
      </c>
      <c r="AH13" s="41" t="e">
        <f>IF(AND('Mapa final'!#REF!="Muy Alta",'Mapa final'!#REF!="Catastrófico"),CONCATENATE("R8C",'Mapa final'!#REF!),"")</f>
        <v>#REF!</v>
      </c>
      <c r="AI13" s="42" t="e">
        <f>IF(AND('Mapa final'!#REF!="Muy Alta",'Mapa final'!#REF!="Catastrófico"),CONCATENATE("R8C",'Mapa final'!#REF!),"")</f>
        <v>#REF!</v>
      </c>
      <c r="AJ13" s="42" t="e">
        <f>IF(AND('Mapa final'!#REF!="Muy Alta",'Mapa final'!#REF!="Catastrófico"),CONCATENATE("R8C",'Mapa final'!#REF!),"")</f>
        <v>#REF!</v>
      </c>
      <c r="AK13" s="42" t="e">
        <f>IF(AND('Mapa final'!#REF!="Muy Alta",'Mapa final'!#REF!="Catastrófico"),CONCATENATE("R8C",'Mapa final'!#REF!),"")</f>
        <v>#REF!</v>
      </c>
      <c r="AL13" s="42" t="e">
        <f>IF(AND('Mapa final'!#REF!="Muy Alta",'Mapa final'!#REF!="Catastrófico"),CONCATENATE("R8C",'Mapa final'!#REF!),"")</f>
        <v>#REF!</v>
      </c>
      <c r="AM13" s="43" t="e">
        <f>IF(AND('Mapa final'!#REF!="Muy Alta",'Mapa final'!#REF!="Catastrófico"),CONCATENATE("R8C",'Mapa final'!#REF!),"")</f>
        <v>#REF!</v>
      </c>
      <c r="AN13" s="69"/>
      <c r="AO13" s="311"/>
      <c r="AP13" s="312"/>
      <c r="AQ13" s="312"/>
      <c r="AR13" s="312"/>
      <c r="AS13" s="312"/>
      <c r="AT13" s="313"/>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row>
    <row r="14" spans="1:91" ht="15" customHeight="1" x14ac:dyDescent="0.25">
      <c r="A14" s="69"/>
      <c r="B14" s="250"/>
      <c r="C14" s="250"/>
      <c r="D14" s="251"/>
      <c r="E14" s="291"/>
      <c r="F14" s="292"/>
      <c r="G14" s="292"/>
      <c r="H14" s="292"/>
      <c r="I14" s="293"/>
      <c r="J14" s="38" t="e">
        <f>IF(AND('Mapa final'!#REF!="Muy Alta",'Mapa final'!#REF!="Leve"),CONCATENATE("R9C",'Mapa final'!#REF!),"")</f>
        <v>#REF!</v>
      </c>
      <c r="K14" s="39" t="e">
        <f>IF(AND('Mapa final'!#REF!="Muy Alta",'Mapa final'!#REF!="Leve"),CONCATENATE("R9C",'Mapa final'!#REF!),"")</f>
        <v>#REF!</v>
      </c>
      <c r="L14" s="39" t="e">
        <f>IF(AND('Mapa final'!#REF!="Muy Alta",'Mapa final'!#REF!="Leve"),CONCATENATE("R9C",'Mapa final'!#REF!),"")</f>
        <v>#REF!</v>
      </c>
      <c r="M14" s="39" t="e">
        <f>IF(AND('Mapa final'!#REF!="Muy Alta",'Mapa final'!#REF!="Leve"),CONCATENATE("R9C",'Mapa final'!#REF!),"")</f>
        <v>#REF!</v>
      </c>
      <c r="N14" s="39" t="e">
        <f>IF(AND('Mapa final'!#REF!="Muy Alta",'Mapa final'!#REF!="Leve"),CONCATENATE("R9C",'Mapa final'!#REF!),"")</f>
        <v>#REF!</v>
      </c>
      <c r="O14" s="40" t="e">
        <f>IF(AND('Mapa final'!#REF!="Muy Alta",'Mapa final'!#REF!="Leve"),CONCATENATE("R9C",'Mapa final'!#REF!),"")</f>
        <v>#REF!</v>
      </c>
      <c r="P14" s="38" t="e">
        <f>IF(AND('Mapa final'!#REF!="Muy Alta",'Mapa final'!#REF!="Menor"),CONCATENATE("R9C",'Mapa final'!#REF!),"")</f>
        <v>#REF!</v>
      </c>
      <c r="Q14" s="39" t="e">
        <f>IF(AND('Mapa final'!#REF!="Muy Alta",'Mapa final'!#REF!="Menor"),CONCATENATE("R9C",'Mapa final'!#REF!),"")</f>
        <v>#REF!</v>
      </c>
      <c r="R14" s="39" t="e">
        <f>IF(AND('Mapa final'!#REF!="Muy Alta",'Mapa final'!#REF!="Menor"),CONCATENATE("R9C",'Mapa final'!#REF!),"")</f>
        <v>#REF!</v>
      </c>
      <c r="S14" s="39" t="e">
        <f>IF(AND('Mapa final'!#REF!="Muy Alta",'Mapa final'!#REF!="Menor"),CONCATENATE("R9C",'Mapa final'!#REF!),"")</f>
        <v>#REF!</v>
      </c>
      <c r="T14" s="39" t="e">
        <f>IF(AND('Mapa final'!#REF!="Muy Alta",'Mapa final'!#REF!="Menor"),CONCATENATE("R9C",'Mapa final'!#REF!),"")</f>
        <v>#REF!</v>
      </c>
      <c r="U14" s="40" t="e">
        <f>IF(AND('Mapa final'!#REF!="Muy Alta",'Mapa final'!#REF!="Menor"),CONCATENATE("R9C",'Mapa final'!#REF!),"")</f>
        <v>#REF!</v>
      </c>
      <c r="V14" s="38" t="e">
        <f>IF(AND('Mapa final'!#REF!="Muy Alta",'Mapa final'!#REF!="Moderado"),CONCATENATE("R9C",'Mapa final'!#REF!),"")</f>
        <v>#REF!</v>
      </c>
      <c r="W14" s="39" t="e">
        <f>IF(AND('Mapa final'!#REF!="Muy Alta",'Mapa final'!#REF!="Moderado"),CONCATENATE("R9C",'Mapa final'!#REF!),"")</f>
        <v>#REF!</v>
      </c>
      <c r="X14" s="39" t="e">
        <f>IF(AND('Mapa final'!#REF!="Muy Alta",'Mapa final'!#REF!="Moderado"),CONCATENATE("R9C",'Mapa final'!#REF!),"")</f>
        <v>#REF!</v>
      </c>
      <c r="Y14" s="39" t="e">
        <f>IF(AND('Mapa final'!#REF!="Muy Alta",'Mapa final'!#REF!="Moderado"),CONCATENATE("R9C",'Mapa final'!#REF!),"")</f>
        <v>#REF!</v>
      </c>
      <c r="Z14" s="39" t="e">
        <f>IF(AND('Mapa final'!#REF!="Muy Alta",'Mapa final'!#REF!="Moderado"),CONCATENATE("R9C",'Mapa final'!#REF!),"")</f>
        <v>#REF!</v>
      </c>
      <c r="AA14" s="40" t="e">
        <f>IF(AND('Mapa final'!#REF!="Muy Alta",'Mapa final'!#REF!="Moderado"),CONCATENATE("R9C",'Mapa final'!#REF!),"")</f>
        <v>#REF!</v>
      </c>
      <c r="AB14" s="38" t="e">
        <f>IF(AND('Mapa final'!#REF!="Muy Alta",'Mapa final'!#REF!="Mayor"),CONCATENATE("R9C",'Mapa final'!#REF!),"")</f>
        <v>#REF!</v>
      </c>
      <c r="AC14" s="39" t="e">
        <f>IF(AND('Mapa final'!#REF!="Muy Alta",'Mapa final'!#REF!="Mayor"),CONCATENATE("R9C",'Mapa final'!#REF!),"")</f>
        <v>#REF!</v>
      </c>
      <c r="AD14" s="39" t="e">
        <f>IF(AND('Mapa final'!#REF!="Muy Alta",'Mapa final'!#REF!="Mayor"),CONCATENATE("R9C",'Mapa final'!#REF!),"")</f>
        <v>#REF!</v>
      </c>
      <c r="AE14" s="39" t="e">
        <f>IF(AND('Mapa final'!#REF!="Muy Alta",'Mapa final'!#REF!="Mayor"),CONCATENATE("R9C",'Mapa final'!#REF!),"")</f>
        <v>#REF!</v>
      </c>
      <c r="AF14" s="39" t="e">
        <f>IF(AND('Mapa final'!#REF!="Muy Alta",'Mapa final'!#REF!="Mayor"),CONCATENATE("R9C",'Mapa final'!#REF!),"")</f>
        <v>#REF!</v>
      </c>
      <c r="AG14" s="40" t="e">
        <f>IF(AND('Mapa final'!#REF!="Muy Alta",'Mapa final'!#REF!="Mayor"),CONCATENATE("R9C",'Mapa final'!#REF!),"")</f>
        <v>#REF!</v>
      </c>
      <c r="AH14" s="41" t="e">
        <f>IF(AND('Mapa final'!#REF!="Muy Alta",'Mapa final'!#REF!="Catastrófico"),CONCATENATE("R9C",'Mapa final'!#REF!),"")</f>
        <v>#REF!</v>
      </c>
      <c r="AI14" s="42" t="e">
        <f>IF(AND('Mapa final'!#REF!="Muy Alta",'Mapa final'!#REF!="Catastrófico"),CONCATENATE("R9C",'Mapa final'!#REF!),"")</f>
        <v>#REF!</v>
      </c>
      <c r="AJ14" s="42" t="e">
        <f>IF(AND('Mapa final'!#REF!="Muy Alta",'Mapa final'!#REF!="Catastrófico"),CONCATENATE("R9C",'Mapa final'!#REF!),"")</f>
        <v>#REF!</v>
      </c>
      <c r="AK14" s="42" t="e">
        <f>IF(AND('Mapa final'!#REF!="Muy Alta",'Mapa final'!#REF!="Catastrófico"),CONCATENATE("R9C",'Mapa final'!#REF!),"")</f>
        <v>#REF!</v>
      </c>
      <c r="AL14" s="42" t="e">
        <f>IF(AND('Mapa final'!#REF!="Muy Alta",'Mapa final'!#REF!="Catastrófico"),CONCATENATE("R9C",'Mapa final'!#REF!),"")</f>
        <v>#REF!</v>
      </c>
      <c r="AM14" s="43" t="e">
        <f>IF(AND('Mapa final'!#REF!="Muy Alta",'Mapa final'!#REF!="Catastrófico"),CONCATENATE("R9C",'Mapa final'!#REF!),"")</f>
        <v>#REF!</v>
      </c>
      <c r="AN14" s="69"/>
      <c r="AO14" s="311"/>
      <c r="AP14" s="312"/>
      <c r="AQ14" s="312"/>
      <c r="AR14" s="312"/>
      <c r="AS14" s="312"/>
      <c r="AT14" s="313"/>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row>
    <row r="15" spans="1:91" ht="15.75" customHeight="1" thickBot="1" x14ac:dyDescent="0.3">
      <c r="A15" s="69"/>
      <c r="B15" s="250"/>
      <c r="C15" s="250"/>
      <c r="D15" s="251"/>
      <c r="E15" s="294"/>
      <c r="F15" s="295"/>
      <c r="G15" s="295"/>
      <c r="H15" s="295"/>
      <c r="I15" s="296"/>
      <c r="J15" s="44" t="e">
        <f>IF(AND('Mapa final'!#REF!="Muy Alta",'Mapa final'!#REF!="Leve"),CONCATENATE("R10C",'Mapa final'!#REF!),"")</f>
        <v>#REF!</v>
      </c>
      <c r="K15" s="45" t="e">
        <f>IF(AND('Mapa final'!#REF!="Muy Alta",'Mapa final'!#REF!="Leve"),CONCATENATE("R10C",'Mapa final'!#REF!),"")</f>
        <v>#REF!</v>
      </c>
      <c r="L15" s="45" t="e">
        <f>IF(AND('Mapa final'!#REF!="Muy Alta",'Mapa final'!#REF!="Leve"),CONCATENATE("R10C",'Mapa final'!#REF!),"")</f>
        <v>#REF!</v>
      </c>
      <c r="M15" s="45" t="e">
        <f>IF(AND('Mapa final'!#REF!="Muy Alta",'Mapa final'!#REF!="Leve"),CONCATENATE("R10C",'Mapa final'!#REF!),"")</f>
        <v>#REF!</v>
      </c>
      <c r="N15" s="45" t="e">
        <f>IF(AND('Mapa final'!#REF!="Muy Alta",'Mapa final'!#REF!="Leve"),CONCATENATE("R10C",'Mapa final'!#REF!),"")</f>
        <v>#REF!</v>
      </c>
      <c r="O15" s="46" t="e">
        <f>IF(AND('Mapa final'!#REF!="Muy Alta",'Mapa final'!#REF!="Leve"),CONCATENATE("R10C",'Mapa final'!#REF!),"")</f>
        <v>#REF!</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e">
        <f>IF(AND('Mapa final'!#REF!="Muy Alta",'Mapa final'!#REF!="Menor"),CONCATENATE("R10C",'Mapa final'!#REF!),"")</f>
        <v>#REF!</v>
      </c>
      <c r="V15" s="44" t="e">
        <f>IF(AND('Mapa final'!#REF!="Muy Alta",'Mapa final'!#REF!="Moderado"),CONCATENATE("R10C",'Mapa final'!#REF!),"")</f>
        <v>#REF!</v>
      </c>
      <c r="W15" s="45" t="e">
        <f>IF(AND('Mapa final'!#REF!="Muy Alta",'Mapa final'!#REF!="Moderado"),CONCATENATE("R10C",'Mapa final'!#REF!),"")</f>
        <v>#REF!</v>
      </c>
      <c r="X15" s="45" t="e">
        <f>IF(AND('Mapa final'!#REF!="Muy Alta",'Mapa final'!#REF!="Moderado"),CONCATENATE("R10C",'Mapa final'!#REF!),"")</f>
        <v>#REF!</v>
      </c>
      <c r="Y15" s="45" t="e">
        <f>IF(AND('Mapa final'!#REF!="Muy Alta",'Mapa final'!#REF!="Moderado"),CONCATENATE("R10C",'Mapa final'!#REF!),"")</f>
        <v>#REF!</v>
      </c>
      <c r="Z15" s="45" t="e">
        <f>IF(AND('Mapa final'!#REF!="Muy Alta",'Mapa final'!#REF!="Moderado"),CONCATENATE("R10C",'Mapa final'!#REF!),"")</f>
        <v>#REF!</v>
      </c>
      <c r="AA15" s="46" t="e">
        <f>IF(AND('Mapa final'!#REF!="Muy Alta",'Mapa final'!#REF!="Moderado"),CONCATENATE("R10C",'Mapa final'!#REF!),"")</f>
        <v>#REF!</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e">
        <f>IF(AND('Mapa final'!#REF!="Muy Alta",'Mapa final'!#REF!="Mayor"),CONCATENATE("R10C",'Mapa final'!#REF!),"")</f>
        <v>#REF!</v>
      </c>
      <c r="AH15" s="47" t="e">
        <f>IF(AND('Mapa final'!#REF!="Muy Alta",'Mapa final'!#REF!="Catastrófico"),CONCATENATE("R10C",'Mapa final'!#REF!),"")</f>
        <v>#REF!</v>
      </c>
      <c r="AI15" s="48" t="e">
        <f>IF(AND('Mapa final'!#REF!="Muy Alta",'Mapa final'!#REF!="Catastrófico"),CONCATENATE("R10C",'Mapa final'!#REF!),"")</f>
        <v>#REF!</v>
      </c>
      <c r="AJ15" s="48" t="e">
        <f>IF(AND('Mapa final'!#REF!="Muy Alta",'Mapa final'!#REF!="Catastrófico"),CONCATENATE("R10C",'Mapa final'!#REF!),"")</f>
        <v>#REF!</v>
      </c>
      <c r="AK15" s="48" t="e">
        <f>IF(AND('Mapa final'!#REF!="Muy Alta",'Mapa final'!#REF!="Catastrófico"),CONCATENATE("R10C",'Mapa final'!#REF!),"")</f>
        <v>#REF!</v>
      </c>
      <c r="AL15" s="48" t="e">
        <f>IF(AND('Mapa final'!#REF!="Muy Alta",'Mapa final'!#REF!="Catastrófico"),CONCATENATE("R10C",'Mapa final'!#REF!),"")</f>
        <v>#REF!</v>
      </c>
      <c r="AM15" s="49" t="e">
        <f>IF(AND('Mapa final'!#REF!="Muy Alta",'Mapa final'!#REF!="Catastrófico"),CONCATENATE("R10C",'Mapa final'!#REF!),"")</f>
        <v>#REF!</v>
      </c>
      <c r="AN15" s="69"/>
      <c r="AO15" s="314"/>
      <c r="AP15" s="315"/>
      <c r="AQ15" s="315"/>
      <c r="AR15" s="315"/>
      <c r="AS15" s="315"/>
      <c r="AT15" s="316"/>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row>
    <row r="16" spans="1:91" ht="15" customHeight="1" x14ac:dyDescent="0.25">
      <c r="A16" s="69"/>
      <c r="B16" s="250"/>
      <c r="C16" s="250"/>
      <c r="D16" s="251"/>
      <c r="E16" s="288" t="s">
        <v>115</v>
      </c>
      <c r="F16" s="289"/>
      <c r="G16" s="289"/>
      <c r="H16" s="289"/>
      <c r="I16" s="289"/>
      <c r="J16" s="50" t="str">
        <f>IF(AND('Mapa final'!$Y$12="Alta",'Mapa final'!$AA$12="Leve"),CONCATENATE("R1C",'Mapa final'!$O$12),"")</f>
        <v/>
      </c>
      <c r="K16" s="51" t="str">
        <f>IF(AND('Mapa final'!$Y$13="Alta",'Mapa final'!$AA$13="Leve"),CONCATENATE("R1C",'Mapa final'!$O$13),"")</f>
        <v/>
      </c>
      <c r="L16" s="51" t="str">
        <f>IF(AND('Mapa final'!$Y$14="Alta",'Mapa final'!$AA$14="Leve"),CONCATENATE("R1C",'Mapa final'!$O$14),"")</f>
        <v/>
      </c>
      <c r="M16" s="51" t="e">
        <f>IF(AND('Mapa final'!#REF!="Alta",'Mapa final'!#REF!="Leve"),CONCATENATE("R1C",'Mapa final'!#REF!),"")</f>
        <v>#REF!</v>
      </c>
      <c r="N16" s="51" t="e">
        <f>IF(AND('Mapa final'!#REF!="Alta",'Mapa final'!#REF!="Leve"),CONCATENATE("R1C",'Mapa final'!#REF!),"")</f>
        <v>#REF!</v>
      </c>
      <c r="O16" s="52" t="e">
        <f>IF(AND('Mapa final'!#REF!="Alta",'Mapa final'!#REF!="Leve"),CONCATENATE("R1C",'Mapa final'!#REF!),"")</f>
        <v>#REF!</v>
      </c>
      <c r="P16" s="50" t="str">
        <f>IF(AND('Mapa final'!$Y$12="Alta",'Mapa final'!$AA$12="Menor"),CONCATENATE("R1C",'Mapa final'!$O$12),"")</f>
        <v/>
      </c>
      <c r="Q16" s="51" t="str">
        <f>IF(AND('Mapa final'!$Y$13="Alta",'Mapa final'!$AA$13="Menor"),CONCATENATE("R1C",'Mapa final'!$O$13),"")</f>
        <v/>
      </c>
      <c r="R16" s="51" t="str">
        <f>IF(AND('Mapa final'!$Y$14="Alta",'Mapa final'!$AA$14="Menor"),CONCATENATE("R1C",'Mapa final'!$O$14),"")</f>
        <v/>
      </c>
      <c r="S16" s="51" t="e">
        <f>IF(AND('Mapa final'!#REF!="Alta",'Mapa final'!#REF!="Menor"),CONCATENATE("R1C",'Mapa final'!#REF!),"")</f>
        <v>#REF!</v>
      </c>
      <c r="T16" s="51" t="e">
        <f>IF(AND('Mapa final'!#REF!="Alta",'Mapa final'!#REF!="Menor"),CONCATENATE("R1C",'Mapa final'!#REF!),"")</f>
        <v>#REF!</v>
      </c>
      <c r="U16" s="52" t="e">
        <f>IF(AND('Mapa final'!#REF!="Alta",'Mapa final'!#REF!="Menor"),CONCATENATE("R1C",'Mapa final'!#REF!),"")</f>
        <v>#REF!</v>
      </c>
      <c r="V16" s="32" t="str">
        <f>IF(AND('Mapa final'!$Y$12="Alta",'Mapa final'!$AA$12="Moderado"),CONCATENATE("R1C",'Mapa final'!$O$12),"")</f>
        <v/>
      </c>
      <c r="W16" s="33" t="str">
        <f>IF(AND('Mapa final'!$Y$13="Alta",'Mapa final'!$AA$13="Moderado"),CONCATENATE("R1C",'Mapa final'!$O$13),"")</f>
        <v/>
      </c>
      <c r="X16" s="33" t="str">
        <f>IF(AND('Mapa final'!$Y$14="Alta",'Mapa final'!$AA$14="Moderado"),CONCATENATE("R1C",'Mapa final'!$O$14),"")</f>
        <v/>
      </c>
      <c r="Y16" s="33" t="e">
        <f>IF(AND('Mapa final'!#REF!="Alta",'Mapa final'!#REF!="Moderado"),CONCATENATE("R1C",'Mapa final'!#REF!),"")</f>
        <v>#REF!</v>
      </c>
      <c r="Z16" s="33" t="e">
        <f>IF(AND('Mapa final'!#REF!="Alta",'Mapa final'!#REF!="Moderado"),CONCATENATE("R1C",'Mapa final'!#REF!),"")</f>
        <v>#REF!</v>
      </c>
      <c r="AA16" s="34" t="e">
        <f>IF(AND('Mapa final'!#REF!="Alta",'Mapa final'!#REF!="Moderado"),CONCATENATE("R1C",'Mapa final'!#REF!),"")</f>
        <v>#REF!</v>
      </c>
      <c r="AB16" s="32" t="str">
        <f>IF(AND('Mapa final'!$Y$12="Alta",'Mapa final'!$AA$12="Mayor"),CONCATENATE("R1C",'Mapa final'!$O$12),"")</f>
        <v/>
      </c>
      <c r="AC16" s="33" t="str">
        <f>IF(AND('Mapa final'!$Y$13="Alta",'Mapa final'!$AA$13="Mayor"),CONCATENATE("R1C",'Mapa final'!$O$13),"")</f>
        <v/>
      </c>
      <c r="AD16" s="33" t="str">
        <f>IF(AND('Mapa final'!$Y$14="Alta",'Mapa final'!$AA$14="Mayor"),CONCATENATE("R1C",'Mapa final'!$O$14),"")</f>
        <v/>
      </c>
      <c r="AE16" s="33" t="e">
        <f>IF(AND('Mapa final'!#REF!="Alta",'Mapa final'!#REF!="Mayor"),CONCATENATE("R1C",'Mapa final'!#REF!),"")</f>
        <v>#REF!</v>
      </c>
      <c r="AF16" s="33" t="e">
        <f>IF(AND('Mapa final'!#REF!="Alta",'Mapa final'!#REF!="Mayor"),CONCATENATE("R1C",'Mapa final'!#REF!),"")</f>
        <v>#REF!</v>
      </c>
      <c r="AG16" s="34" t="e">
        <f>IF(AND('Mapa final'!#REF!="Alta",'Mapa final'!#REF!="Mayor"),CONCATENATE("R1C",'Mapa final'!#REF!),"")</f>
        <v>#REF!</v>
      </c>
      <c r="AH16" s="35" t="str">
        <f>IF(AND('Mapa final'!$Y$12="Alta",'Mapa final'!$AA$12="Catastrófico"),CONCATENATE("R1C",'Mapa final'!$O$12),"")</f>
        <v/>
      </c>
      <c r="AI16" s="36" t="str">
        <f>IF(AND('Mapa final'!$Y$13="Alta",'Mapa final'!$AA$13="Catastrófico"),CONCATENATE("R1C",'Mapa final'!$O$13),"")</f>
        <v/>
      </c>
      <c r="AJ16" s="36" t="str">
        <f>IF(AND('Mapa final'!$Y$14="Alta",'Mapa final'!$AA$14="Catastrófico"),CONCATENATE("R1C",'Mapa final'!$O$14),"")</f>
        <v/>
      </c>
      <c r="AK16" s="36" t="e">
        <f>IF(AND('Mapa final'!#REF!="Alta",'Mapa final'!#REF!="Catastrófico"),CONCATENATE("R1C",'Mapa final'!#REF!),"")</f>
        <v>#REF!</v>
      </c>
      <c r="AL16" s="36" t="e">
        <f>IF(AND('Mapa final'!#REF!="Alta",'Mapa final'!#REF!="Catastrófico"),CONCATENATE("R1C",'Mapa final'!#REF!),"")</f>
        <v>#REF!</v>
      </c>
      <c r="AM16" s="37" t="e">
        <f>IF(AND('Mapa final'!#REF!="Alta",'Mapa final'!#REF!="Catastrófico"),CONCATENATE("R1C",'Mapa final'!#REF!),"")</f>
        <v>#REF!</v>
      </c>
      <c r="AN16" s="69"/>
      <c r="AO16" s="298" t="s">
        <v>80</v>
      </c>
      <c r="AP16" s="299"/>
      <c r="AQ16" s="299"/>
      <c r="AR16" s="299"/>
      <c r="AS16" s="299"/>
      <c r="AT16" s="300"/>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row>
    <row r="17" spans="1:76" ht="15" customHeight="1" x14ac:dyDescent="0.25">
      <c r="A17" s="69"/>
      <c r="B17" s="250"/>
      <c r="C17" s="250"/>
      <c r="D17" s="251"/>
      <c r="E17" s="307"/>
      <c r="F17" s="292"/>
      <c r="G17" s="292"/>
      <c r="H17" s="292"/>
      <c r="I17" s="292"/>
      <c r="J17" s="53" t="e">
        <f>IF(AND('Mapa final'!#REF!="Alta",'Mapa final'!#REF!="Leve"),CONCATENATE("R2C",'Mapa final'!#REF!),"")</f>
        <v>#REF!</v>
      </c>
      <c r="K17" s="54" t="e">
        <f>IF(AND('Mapa final'!#REF!="Alta",'Mapa final'!#REF!="Leve"),CONCATENATE("R2C",'Mapa final'!#REF!),"")</f>
        <v>#REF!</v>
      </c>
      <c r="L17" s="54" t="e">
        <f>IF(AND('Mapa final'!#REF!="Alta",'Mapa final'!#REF!="Leve"),CONCATENATE("R2C",'Mapa final'!#REF!),"")</f>
        <v>#REF!</v>
      </c>
      <c r="M17" s="54" t="e">
        <f>IF(AND('Mapa final'!#REF!="Alta",'Mapa final'!#REF!="Leve"),CONCATENATE("R2C",'Mapa final'!#REF!),"")</f>
        <v>#REF!</v>
      </c>
      <c r="N17" s="54" t="e">
        <f>IF(AND('Mapa final'!#REF!="Alta",'Mapa final'!#REF!="Leve"),CONCATENATE("R2C",'Mapa final'!#REF!),"")</f>
        <v>#REF!</v>
      </c>
      <c r="O17" s="55" t="e">
        <f>IF(AND('Mapa final'!#REF!="Alta",'Mapa final'!#REF!="Leve"),CONCATENATE("R2C",'Mapa final'!#REF!),"")</f>
        <v>#REF!</v>
      </c>
      <c r="P17" s="53" t="e">
        <f>IF(AND('Mapa final'!#REF!="Alta",'Mapa final'!#REF!="Menor"),CONCATENATE("R2C",'Mapa final'!#REF!),"")</f>
        <v>#REF!</v>
      </c>
      <c r="Q17" s="54" t="e">
        <f>IF(AND('Mapa final'!#REF!="Alta",'Mapa final'!#REF!="Menor"),CONCATENATE("R2C",'Mapa final'!#REF!),"")</f>
        <v>#REF!</v>
      </c>
      <c r="R17" s="54" t="e">
        <f>IF(AND('Mapa final'!#REF!="Alta",'Mapa final'!#REF!="Menor"),CONCATENATE("R2C",'Mapa final'!#REF!),"")</f>
        <v>#REF!</v>
      </c>
      <c r="S17" s="54" t="e">
        <f>IF(AND('Mapa final'!#REF!="Alta",'Mapa final'!#REF!="Menor"),CONCATENATE("R2C",'Mapa final'!#REF!),"")</f>
        <v>#REF!</v>
      </c>
      <c r="T17" s="54" t="e">
        <f>IF(AND('Mapa final'!#REF!="Alta",'Mapa final'!#REF!="Menor"),CONCATENATE("R2C",'Mapa final'!#REF!),"")</f>
        <v>#REF!</v>
      </c>
      <c r="U17" s="55" t="e">
        <f>IF(AND('Mapa final'!#REF!="Alta",'Mapa final'!#REF!="Menor"),CONCATENATE("R2C",'Mapa final'!#REF!),"")</f>
        <v>#REF!</v>
      </c>
      <c r="V17" s="38" t="e">
        <f>IF(AND('Mapa final'!#REF!="Alta",'Mapa final'!#REF!="Moderado"),CONCATENATE("R2C",'Mapa final'!#REF!),"")</f>
        <v>#REF!</v>
      </c>
      <c r="W17" s="39" t="e">
        <f>IF(AND('Mapa final'!#REF!="Alta",'Mapa final'!#REF!="Moderado"),CONCATENATE("R2C",'Mapa final'!#REF!),"")</f>
        <v>#REF!</v>
      </c>
      <c r="X17" s="39" t="e">
        <f>IF(AND('Mapa final'!#REF!="Alta",'Mapa final'!#REF!="Moderado"),CONCATENATE("R2C",'Mapa final'!#REF!),"")</f>
        <v>#REF!</v>
      </c>
      <c r="Y17" s="39" t="e">
        <f>IF(AND('Mapa final'!#REF!="Alta",'Mapa final'!#REF!="Moderado"),CONCATENATE("R2C",'Mapa final'!#REF!),"")</f>
        <v>#REF!</v>
      </c>
      <c r="Z17" s="39" t="e">
        <f>IF(AND('Mapa final'!#REF!="Alta",'Mapa final'!#REF!="Moderado"),CONCATENATE("R2C",'Mapa final'!#REF!),"")</f>
        <v>#REF!</v>
      </c>
      <c r="AA17" s="40" t="e">
        <f>IF(AND('Mapa final'!#REF!="Alta",'Mapa final'!#REF!="Moderado"),CONCATENATE("R2C",'Mapa final'!#REF!),"")</f>
        <v>#REF!</v>
      </c>
      <c r="AB17" s="38" t="e">
        <f>IF(AND('Mapa final'!#REF!="Alta",'Mapa final'!#REF!="Mayor"),CONCATENATE("R2C",'Mapa final'!#REF!),"")</f>
        <v>#REF!</v>
      </c>
      <c r="AC17" s="39" t="e">
        <f>IF(AND('Mapa final'!#REF!="Alta",'Mapa final'!#REF!="Mayor"),CONCATENATE("R2C",'Mapa final'!#REF!),"")</f>
        <v>#REF!</v>
      </c>
      <c r="AD17" s="39" t="e">
        <f>IF(AND('Mapa final'!#REF!="Alta",'Mapa final'!#REF!="Mayor"),CONCATENATE("R2C",'Mapa final'!#REF!),"")</f>
        <v>#REF!</v>
      </c>
      <c r="AE17" s="39" t="e">
        <f>IF(AND('Mapa final'!#REF!="Alta",'Mapa final'!#REF!="Mayor"),CONCATENATE("R2C",'Mapa final'!#REF!),"")</f>
        <v>#REF!</v>
      </c>
      <c r="AF17" s="39" t="e">
        <f>IF(AND('Mapa final'!#REF!="Alta",'Mapa final'!#REF!="Mayor"),CONCATENATE("R2C",'Mapa final'!#REF!),"")</f>
        <v>#REF!</v>
      </c>
      <c r="AG17" s="40" t="e">
        <f>IF(AND('Mapa final'!#REF!="Alta",'Mapa final'!#REF!="Mayor"),CONCATENATE("R2C",'Mapa final'!#REF!),"")</f>
        <v>#REF!</v>
      </c>
      <c r="AH17" s="41" t="e">
        <f>IF(AND('Mapa final'!#REF!="Alta",'Mapa final'!#REF!="Catastrófico"),CONCATENATE("R2C",'Mapa final'!#REF!),"")</f>
        <v>#REF!</v>
      </c>
      <c r="AI17" s="42" t="e">
        <f>IF(AND('Mapa final'!#REF!="Alta",'Mapa final'!#REF!="Catastrófico"),CONCATENATE("R2C",'Mapa final'!#REF!),"")</f>
        <v>#REF!</v>
      </c>
      <c r="AJ17" s="42" t="e">
        <f>IF(AND('Mapa final'!#REF!="Alta",'Mapa final'!#REF!="Catastrófico"),CONCATENATE("R2C",'Mapa final'!#REF!),"")</f>
        <v>#REF!</v>
      </c>
      <c r="AK17" s="42" t="e">
        <f>IF(AND('Mapa final'!#REF!="Alta",'Mapa final'!#REF!="Catastrófico"),CONCATENATE("R2C",'Mapa final'!#REF!),"")</f>
        <v>#REF!</v>
      </c>
      <c r="AL17" s="42" t="e">
        <f>IF(AND('Mapa final'!#REF!="Alta",'Mapa final'!#REF!="Catastrófico"),CONCATENATE("R2C",'Mapa final'!#REF!),"")</f>
        <v>#REF!</v>
      </c>
      <c r="AM17" s="43" t="e">
        <f>IF(AND('Mapa final'!#REF!="Alta",'Mapa final'!#REF!="Catastrófico"),CONCATENATE("R2C",'Mapa final'!#REF!),"")</f>
        <v>#REF!</v>
      </c>
      <c r="AN17" s="69"/>
      <c r="AO17" s="301"/>
      <c r="AP17" s="302"/>
      <c r="AQ17" s="302"/>
      <c r="AR17" s="302"/>
      <c r="AS17" s="302"/>
      <c r="AT17" s="303"/>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row>
    <row r="18" spans="1:76" ht="15" customHeight="1" x14ac:dyDescent="0.25">
      <c r="A18" s="69"/>
      <c r="B18" s="250"/>
      <c r="C18" s="250"/>
      <c r="D18" s="251"/>
      <c r="E18" s="291"/>
      <c r="F18" s="292"/>
      <c r="G18" s="292"/>
      <c r="H18" s="292"/>
      <c r="I18" s="292"/>
      <c r="J18" s="53" t="e">
        <f>IF(AND('Mapa final'!#REF!="Alta",'Mapa final'!#REF!="Leve"),CONCATENATE("R3C",'Mapa final'!#REF!),"")</f>
        <v>#REF!</v>
      </c>
      <c r="K18" s="54" t="e">
        <f>IF(AND('Mapa final'!#REF!="Alta",'Mapa final'!#REF!="Leve"),CONCATENATE("R3C",'Mapa final'!#REF!),"")</f>
        <v>#REF!</v>
      </c>
      <c r="L18" s="54" t="e">
        <f>IF(AND('Mapa final'!#REF!="Alta",'Mapa final'!#REF!="Leve"),CONCATENATE("R3C",'Mapa final'!#REF!),"")</f>
        <v>#REF!</v>
      </c>
      <c r="M18" s="54" t="e">
        <f>IF(AND('Mapa final'!#REF!="Alta",'Mapa final'!#REF!="Leve"),CONCATENATE("R3C",'Mapa final'!#REF!),"")</f>
        <v>#REF!</v>
      </c>
      <c r="N18" s="54" t="e">
        <f>IF(AND('Mapa final'!#REF!="Alta",'Mapa final'!#REF!="Leve"),CONCATENATE("R3C",'Mapa final'!#REF!),"")</f>
        <v>#REF!</v>
      </c>
      <c r="O18" s="55" t="e">
        <f>IF(AND('Mapa final'!#REF!="Alta",'Mapa final'!#REF!="Leve"),CONCATENATE("R3C",'Mapa final'!#REF!),"")</f>
        <v>#REF!</v>
      </c>
      <c r="P18" s="53" t="e">
        <f>IF(AND('Mapa final'!#REF!="Alta",'Mapa final'!#REF!="Menor"),CONCATENATE("R3C",'Mapa final'!#REF!),"")</f>
        <v>#REF!</v>
      </c>
      <c r="Q18" s="54" t="e">
        <f>IF(AND('Mapa final'!#REF!="Alta",'Mapa final'!#REF!="Menor"),CONCATENATE("R3C",'Mapa final'!#REF!),"")</f>
        <v>#REF!</v>
      </c>
      <c r="R18" s="54" t="e">
        <f>IF(AND('Mapa final'!#REF!="Alta",'Mapa final'!#REF!="Menor"),CONCATENATE("R3C",'Mapa final'!#REF!),"")</f>
        <v>#REF!</v>
      </c>
      <c r="S18" s="54" t="e">
        <f>IF(AND('Mapa final'!#REF!="Alta",'Mapa final'!#REF!="Menor"),CONCATENATE("R3C",'Mapa final'!#REF!),"")</f>
        <v>#REF!</v>
      </c>
      <c r="T18" s="54" t="e">
        <f>IF(AND('Mapa final'!#REF!="Alta",'Mapa final'!#REF!="Menor"),CONCATENATE("R3C",'Mapa final'!#REF!),"")</f>
        <v>#REF!</v>
      </c>
      <c r="U18" s="55" t="e">
        <f>IF(AND('Mapa final'!#REF!="Alta",'Mapa final'!#REF!="Menor"),CONCATENATE("R3C",'Mapa final'!#REF!),"")</f>
        <v>#REF!</v>
      </c>
      <c r="V18" s="38" t="e">
        <f>IF(AND('Mapa final'!#REF!="Alta",'Mapa final'!#REF!="Moderado"),CONCATENATE("R3C",'Mapa final'!#REF!),"")</f>
        <v>#REF!</v>
      </c>
      <c r="W18" s="39" t="e">
        <f>IF(AND('Mapa final'!#REF!="Alta",'Mapa final'!#REF!="Moderado"),CONCATENATE("R3C",'Mapa final'!#REF!),"")</f>
        <v>#REF!</v>
      </c>
      <c r="X18" s="39" t="e">
        <f>IF(AND('Mapa final'!#REF!="Alta",'Mapa final'!#REF!="Moderado"),CONCATENATE("R3C",'Mapa final'!#REF!),"")</f>
        <v>#REF!</v>
      </c>
      <c r="Y18" s="39" t="e">
        <f>IF(AND('Mapa final'!#REF!="Alta",'Mapa final'!#REF!="Moderado"),CONCATENATE("R3C",'Mapa final'!#REF!),"")</f>
        <v>#REF!</v>
      </c>
      <c r="Z18" s="39" t="e">
        <f>IF(AND('Mapa final'!#REF!="Alta",'Mapa final'!#REF!="Moderado"),CONCATENATE("R3C",'Mapa final'!#REF!),"")</f>
        <v>#REF!</v>
      </c>
      <c r="AA18" s="40" t="e">
        <f>IF(AND('Mapa final'!#REF!="Alta",'Mapa final'!#REF!="Moderado"),CONCATENATE("R3C",'Mapa final'!#REF!),"")</f>
        <v>#REF!</v>
      </c>
      <c r="AB18" s="38" t="e">
        <f>IF(AND('Mapa final'!#REF!="Alta",'Mapa final'!#REF!="Mayor"),CONCATENATE("R3C",'Mapa final'!#REF!),"")</f>
        <v>#REF!</v>
      </c>
      <c r="AC18" s="39" t="e">
        <f>IF(AND('Mapa final'!#REF!="Alta",'Mapa final'!#REF!="Mayor"),CONCATENATE("R3C",'Mapa final'!#REF!),"")</f>
        <v>#REF!</v>
      </c>
      <c r="AD18" s="39" t="e">
        <f>IF(AND('Mapa final'!#REF!="Alta",'Mapa final'!#REF!="Mayor"),CONCATENATE("R3C",'Mapa final'!#REF!),"")</f>
        <v>#REF!</v>
      </c>
      <c r="AE18" s="39" t="e">
        <f>IF(AND('Mapa final'!#REF!="Alta",'Mapa final'!#REF!="Mayor"),CONCATENATE("R3C",'Mapa final'!#REF!),"")</f>
        <v>#REF!</v>
      </c>
      <c r="AF18" s="39" t="e">
        <f>IF(AND('Mapa final'!#REF!="Alta",'Mapa final'!#REF!="Mayor"),CONCATENATE("R3C",'Mapa final'!#REF!),"")</f>
        <v>#REF!</v>
      </c>
      <c r="AG18" s="40" t="e">
        <f>IF(AND('Mapa final'!#REF!="Alta",'Mapa final'!#REF!="Mayor"),CONCATENATE("R3C",'Mapa final'!#REF!),"")</f>
        <v>#REF!</v>
      </c>
      <c r="AH18" s="41" t="e">
        <f>IF(AND('Mapa final'!#REF!="Alta",'Mapa final'!#REF!="Catastrófico"),CONCATENATE("R3C",'Mapa final'!#REF!),"")</f>
        <v>#REF!</v>
      </c>
      <c r="AI18" s="42" t="e">
        <f>IF(AND('Mapa final'!#REF!="Alta",'Mapa final'!#REF!="Catastrófico"),CONCATENATE("R3C",'Mapa final'!#REF!),"")</f>
        <v>#REF!</v>
      </c>
      <c r="AJ18" s="42" t="e">
        <f>IF(AND('Mapa final'!#REF!="Alta",'Mapa final'!#REF!="Catastrófico"),CONCATENATE("R3C",'Mapa final'!#REF!),"")</f>
        <v>#REF!</v>
      </c>
      <c r="AK18" s="42" t="e">
        <f>IF(AND('Mapa final'!#REF!="Alta",'Mapa final'!#REF!="Catastrófico"),CONCATENATE("R3C",'Mapa final'!#REF!),"")</f>
        <v>#REF!</v>
      </c>
      <c r="AL18" s="42" t="e">
        <f>IF(AND('Mapa final'!#REF!="Alta",'Mapa final'!#REF!="Catastrófico"),CONCATENATE("R3C",'Mapa final'!#REF!),"")</f>
        <v>#REF!</v>
      </c>
      <c r="AM18" s="43" t="e">
        <f>IF(AND('Mapa final'!#REF!="Alta",'Mapa final'!#REF!="Catastrófico"),CONCATENATE("R3C",'Mapa final'!#REF!),"")</f>
        <v>#REF!</v>
      </c>
      <c r="AN18" s="69"/>
      <c r="AO18" s="301"/>
      <c r="AP18" s="302"/>
      <c r="AQ18" s="302"/>
      <c r="AR18" s="302"/>
      <c r="AS18" s="302"/>
      <c r="AT18" s="303"/>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row>
    <row r="19" spans="1:76" ht="15" customHeight="1" x14ac:dyDescent="0.25">
      <c r="A19" s="69"/>
      <c r="B19" s="250"/>
      <c r="C19" s="250"/>
      <c r="D19" s="251"/>
      <c r="E19" s="291"/>
      <c r="F19" s="292"/>
      <c r="G19" s="292"/>
      <c r="H19" s="292"/>
      <c r="I19" s="292"/>
      <c r="J19" s="53" t="e">
        <f>IF(AND('Mapa final'!#REF!="Alta",'Mapa final'!#REF!="Leve"),CONCATENATE("R4C",'Mapa final'!#REF!),"")</f>
        <v>#REF!</v>
      </c>
      <c r="K19" s="54" t="e">
        <f>IF(AND('Mapa final'!#REF!="Alta",'Mapa final'!#REF!="Leve"),CONCATENATE("R4C",'Mapa final'!#REF!),"")</f>
        <v>#REF!</v>
      </c>
      <c r="L19" s="54" t="e">
        <f>IF(AND('Mapa final'!#REF!="Alta",'Mapa final'!#REF!="Leve"),CONCATENATE("R4C",'Mapa final'!#REF!),"")</f>
        <v>#REF!</v>
      </c>
      <c r="M19" s="54" t="e">
        <f>IF(AND('Mapa final'!#REF!="Alta",'Mapa final'!#REF!="Leve"),CONCATENATE("R4C",'Mapa final'!#REF!),"")</f>
        <v>#REF!</v>
      </c>
      <c r="N19" s="54" t="e">
        <f>IF(AND('Mapa final'!#REF!="Alta",'Mapa final'!#REF!="Leve"),CONCATENATE("R4C",'Mapa final'!#REF!),"")</f>
        <v>#REF!</v>
      </c>
      <c r="O19" s="55" t="e">
        <f>IF(AND('Mapa final'!#REF!="Alta",'Mapa final'!#REF!="Leve"),CONCATENATE("R4C",'Mapa final'!#REF!),"")</f>
        <v>#REF!</v>
      </c>
      <c r="P19" s="53" t="e">
        <f>IF(AND('Mapa final'!#REF!="Alta",'Mapa final'!#REF!="Menor"),CONCATENATE("R4C",'Mapa final'!#REF!),"")</f>
        <v>#REF!</v>
      </c>
      <c r="Q19" s="54" t="e">
        <f>IF(AND('Mapa final'!#REF!="Alta",'Mapa final'!#REF!="Menor"),CONCATENATE("R4C",'Mapa final'!#REF!),"")</f>
        <v>#REF!</v>
      </c>
      <c r="R19" s="54" t="e">
        <f>IF(AND('Mapa final'!#REF!="Alta",'Mapa final'!#REF!="Menor"),CONCATENATE("R4C",'Mapa final'!#REF!),"")</f>
        <v>#REF!</v>
      </c>
      <c r="S19" s="54" t="e">
        <f>IF(AND('Mapa final'!#REF!="Alta",'Mapa final'!#REF!="Menor"),CONCATENATE("R4C",'Mapa final'!#REF!),"")</f>
        <v>#REF!</v>
      </c>
      <c r="T19" s="54" t="e">
        <f>IF(AND('Mapa final'!#REF!="Alta",'Mapa final'!#REF!="Menor"),CONCATENATE("R4C",'Mapa final'!#REF!),"")</f>
        <v>#REF!</v>
      </c>
      <c r="U19" s="55" t="e">
        <f>IF(AND('Mapa final'!#REF!="Alta",'Mapa final'!#REF!="Menor"),CONCATENATE("R4C",'Mapa final'!#REF!),"")</f>
        <v>#REF!</v>
      </c>
      <c r="V19" s="38" t="e">
        <f>IF(AND('Mapa final'!#REF!="Alta",'Mapa final'!#REF!="Moderado"),CONCATENATE("R4C",'Mapa final'!#REF!),"")</f>
        <v>#REF!</v>
      </c>
      <c r="W19" s="39" t="e">
        <f>IF(AND('Mapa final'!#REF!="Alta",'Mapa final'!#REF!="Moderado"),CONCATENATE("R4C",'Mapa final'!#REF!),"")</f>
        <v>#REF!</v>
      </c>
      <c r="X19" s="39" t="e">
        <f>IF(AND('Mapa final'!#REF!="Alta",'Mapa final'!#REF!="Moderado"),CONCATENATE("R4C",'Mapa final'!#REF!),"")</f>
        <v>#REF!</v>
      </c>
      <c r="Y19" s="39" t="e">
        <f>IF(AND('Mapa final'!#REF!="Alta",'Mapa final'!#REF!="Moderado"),CONCATENATE("R4C",'Mapa final'!#REF!),"")</f>
        <v>#REF!</v>
      </c>
      <c r="Z19" s="39" t="e">
        <f>IF(AND('Mapa final'!#REF!="Alta",'Mapa final'!#REF!="Moderado"),CONCATENATE("R4C",'Mapa final'!#REF!),"")</f>
        <v>#REF!</v>
      </c>
      <c r="AA19" s="40" t="e">
        <f>IF(AND('Mapa final'!#REF!="Alta",'Mapa final'!#REF!="Moderado"),CONCATENATE("R4C",'Mapa final'!#REF!),"")</f>
        <v>#REF!</v>
      </c>
      <c r="AB19" s="38" t="e">
        <f>IF(AND('Mapa final'!#REF!="Alta",'Mapa final'!#REF!="Mayor"),CONCATENATE("R4C",'Mapa final'!#REF!),"")</f>
        <v>#REF!</v>
      </c>
      <c r="AC19" s="39" t="e">
        <f>IF(AND('Mapa final'!#REF!="Alta",'Mapa final'!#REF!="Mayor"),CONCATENATE("R4C",'Mapa final'!#REF!),"")</f>
        <v>#REF!</v>
      </c>
      <c r="AD19" s="39" t="e">
        <f>IF(AND('Mapa final'!#REF!="Alta",'Mapa final'!#REF!="Mayor"),CONCATENATE("R4C",'Mapa final'!#REF!),"")</f>
        <v>#REF!</v>
      </c>
      <c r="AE19" s="39" t="e">
        <f>IF(AND('Mapa final'!#REF!="Alta",'Mapa final'!#REF!="Mayor"),CONCATENATE("R4C",'Mapa final'!#REF!),"")</f>
        <v>#REF!</v>
      </c>
      <c r="AF19" s="39" t="e">
        <f>IF(AND('Mapa final'!#REF!="Alta",'Mapa final'!#REF!="Mayor"),CONCATENATE("R4C",'Mapa final'!#REF!),"")</f>
        <v>#REF!</v>
      </c>
      <c r="AG19" s="40" t="e">
        <f>IF(AND('Mapa final'!#REF!="Alta",'Mapa final'!#REF!="Mayor"),CONCATENATE("R4C",'Mapa final'!#REF!),"")</f>
        <v>#REF!</v>
      </c>
      <c r="AH19" s="41" t="e">
        <f>IF(AND('Mapa final'!#REF!="Alta",'Mapa final'!#REF!="Catastrófico"),CONCATENATE("R4C",'Mapa final'!#REF!),"")</f>
        <v>#REF!</v>
      </c>
      <c r="AI19" s="42" t="e">
        <f>IF(AND('Mapa final'!#REF!="Alta",'Mapa final'!#REF!="Catastrófico"),CONCATENATE("R4C",'Mapa final'!#REF!),"")</f>
        <v>#REF!</v>
      </c>
      <c r="AJ19" s="42" t="e">
        <f>IF(AND('Mapa final'!#REF!="Alta",'Mapa final'!#REF!="Catastrófico"),CONCATENATE("R4C",'Mapa final'!#REF!),"")</f>
        <v>#REF!</v>
      </c>
      <c r="AK19" s="42" t="e">
        <f>IF(AND('Mapa final'!#REF!="Alta",'Mapa final'!#REF!="Catastrófico"),CONCATENATE("R4C",'Mapa final'!#REF!),"")</f>
        <v>#REF!</v>
      </c>
      <c r="AL19" s="42" t="e">
        <f>IF(AND('Mapa final'!#REF!="Alta",'Mapa final'!#REF!="Catastrófico"),CONCATENATE("R4C",'Mapa final'!#REF!),"")</f>
        <v>#REF!</v>
      </c>
      <c r="AM19" s="43" t="e">
        <f>IF(AND('Mapa final'!#REF!="Alta",'Mapa final'!#REF!="Catastrófico"),CONCATENATE("R4C",'Mapa final'!#REF!),"")</f>
        <v>#REF!</v>
      </c>
      <c r="AN19" s="69"/>
      <c r="AO19" s="301"/>
      <c r="AP19" s="302"/>
      <c r="AQ19" s="302"/>
      <c r="AR19" s="302"/>
      <c r="AS19" s="302"/>
      <c r="AT19" s="303"/>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6" ht="15" customHeight="1" x14ac:dyDescent="0.25">
      <c r="A20" s="69"/>
      <c r="B20" s="250"/>
      <c r="C20" s="250"/>
      <c r="D20" s="251"/>
      <c r="E20" s="291"/>
      <c r="F20" s="292"/>
      <c r="G20" s="292"/>
      <c r="H20" s="292"/>
      <c r="I20" s="292"/>
      <c r="J20" s="53" t="e">
        <f>IF(AND('Mapa final'!#REF!="Alta",'Mapa final'!#REF!="Leve"),CONCATENATE("R5C",'Mapa final'!#REF!),"")</f>
        <v>#REF!</v>
      </c>
      <c r="K20" s="54" t="e">
        <f>IF(AND('Mapa final'!#REF!="Alta",'Mapa final'!#REF!="Leve"),CONCATENATE("R5C",'Mapa final'!#REF!),"")</f>
        <v>#REF!</v>
      </c>
      <c r="L20" s="54" t="e">
        <f>IF(AND('Mapa final'!#REF!="Alta",'Mapa final'!#REF!="Leve"),CONCATENATE("R5C",'Mapa final'!#REF!),"")</f>
        <v>#REF!</v>
      </c>
      <c r="M20" s="54" t="e">
        <f>IF(AND('Mapa final'!#REF!="Alta",'Mapa final'!#REF!="Leve"),CONCATENATE("R5C",'Mapa final'!#REF!),"")</f>
        <v>#REF!</v>
      </c>
      <c r="N20" s="54" t="e">
        <f>IF(AND('Mapa final'!#REF!="Alta",'Mapa final'!#REF!="Leve"),CONCATENATE("R5C",'Mapa final'!#REF!),"")</f>
        <v>#REF!</v>
      </c>
      <c r="O20" s="55" t="e">
        <f>IF(AND('Mapa final'!#REF!="Alta",'Mapa final'!#REF!="Leve"),CONCATENATE("R5C",'Mapa final'!#REF!),"")</f>
        <v>#REF!</v>
      </c>
      <c r="P20" s="53" t="e">
        <f>IF(AND('Mapa final'!#REF!="Alta",'Mapa final'!#REF!="Menor"),CONCATENATE("R5C",'Mapa final'!#REF!),"")</f>
        <v>#REF!</v>
      </c>
      <c r="Q20" s="54" t="e">
        <f>IF(AND('Mapa final'!#REF!="Alta",'Mapa final'!#REF!="Menor"),CONCATENATE("R5C",'Mapa final'!#REF!),"")</f>
        <v>#REF!</v>
      </c>
      <c r="R20" s="54" t="e">
        <f>IF(AND('Mapa final'!#REF!="Alta",'Mapa final'!#REF!="Menor"),CONCATENATE("R5C",'Mapa final'!#REF!),"")</f>
        <v>#REF!</v>
      </c>
      <c r="S20" s="54" t="e">
        <f>IF(AND('Mapa final'!#REF!="Alta",'Mapa final'!#REF!="Menor"),CONCATENATE("R5C",'Mapa final'!#REF!),"")</f>
        <v>#REF!</v>
      </c>
      <c r="T20" s="54" t="e">
        <f>IF(AND('Mapa final'!#REF!="Alta",'Mapa final'!#REF!="Menor"),CONCATENATE("R5C",'Mapa final'!#REF!),"")</f>
        <v>#REF!</v>
      </c>
      <c r="U20" s="55" t="e">
        <f>IF(AND('Mapa final'!#REF!="Alta",'Mapa final'!#REF!="Menor"),CONCATENATE("R5C",'Mapa final'!#REF!),"")</f>
        <v>#REF!</v>
      </c>
      <c r="V20" s="38" t="e">
        <f>IF(AND('Mapa final'!#REF!="Alta",'Mapa final'!#REF!="Moderado"),CONCATENATE("R5C",'Mapa final'!#REF!),"")</f>
        <v>#REF!</v>
      </c>
      <c r="W20" s="39" t="e">
        <f>IF(AND('Mapa final'!#REF!="Alta",'Mapa final'!#REF!="Moderado"),CONCATENATE("R5C",'Mapa final'!#REF!),"")</f>
        <v>#REF!</v>
      </c>
      <c r="X20" s="39" t="e">
        <f>IF(AND('Mapa final'!#REF!="Alta",'Mapa final'!#REF!="Moderado"),CONCATENATE("R5C",'Mapa final'!#REF!),"")</f>
        <v>#REF!</v>
      </c>
      <c r="Y20" s="39" t="e">
        <f>IF(AND('Mapa final'!#REF!="Alta",'Mapa final'!#REF!="Moderado"),CONCATENATE("R5C",'Mapa final'!#REF!),"")</f>
        <v>#REF!</v>
      </c>
      <c r="Z20" s="39" t="e">
        <f>IF(AND('Mapa final'!#REF!="Alta",'Mapa final'!#REF!="Moderado"),CONCATENATE("R5C",'Mapa final'!#REF!),"")</f>
        <v>#REF!</v>
      </c>
      <c r="AA20" s="40" t="e">
        <f>IF(AND('Mapa final'!#REF!="Alta",'Mapa final'!#REF!="Moderado"),CONCATENATE("R5C",'Mapa final'!#REF!),"")</f>
        <v>#REF!</v>
      </c>
      <c r="AB20" s="38" t="e">
        <f>IF(AND('Mapa final'!#REF!="Alta",'Mapa final'!#REF!="Mayor"),CONCATENATE("R5C",'Mapa final'!#REF!),"")</f>
        <v>#REF!</v>
      </c>
      <c r="AC20" s="39" t="e">
        <f>IF(AND('Mapa final'!#REF!="Alta",'Mapa final'!#REF!="Mayor"),CONCATENATE("R5C",'Mapa final'!#REF!),"")</f>
        <v>#REF!</v>
      </c>
      <c r="AD20" s="39" t="e">
        <f>IF(AND('Mapa final'!#REF!="Alta",'Mapa final'!#REF!="Mayor"),CONCATENATE("R5C",'Mapa final'!#REF!),"")</f>
        <v>#REF!</v>
      </c>
      <c r="AE20" s="39" t="e">
        <f>IF(AND('Mapa final'!#REF!="Alta",'Mapa final'!#REF!="Mayor"),CONCATENATE("R5C",'Mapa final'!#REF!),"")</f>
        <v>#REF!</v>
      </c>
      <c r="AF20" s="39" t="e">
        <f>IF(AND('Mapa final'!#REF!="Alta",'Mapa final'!#REF!="Mayor"),CONCATENATE("R5C",'Mapa final'!#REF!),"")</f>
        <v>#REF!</v>
      </c>
      <c r="AG20" s="40" t="e">
        <f>IF(AND('Mapa final'!#REF!="Alta",'Mapa final'!#REF!="Mayor"),CONCATENATE("R5C",'Mapa final'!#REF!),"")</f>
        <v>#REF!</v>
      </c>
      <c r="AH20" s="41" t="e">
        <f>IF(AND('Mapa final'!#REF!="Alta",'Mapa final'!#REF!="Catastrófico"),CONCATENATE("R5C",'Mapa final'!#REF!),"")</f>
        <v>#REF!</v>
      </c>
      <c r="AI20" s="42" t="e">
        <f>IF(AND('Mapa final'!#REF!="Alta",'Mapa final'!#REF!="Catastrófico"),CONCATENATE("R5C",'Mapa final'!#REF!),"")</f>
        <v>#REF!</v>
      </c>
      <c r="AJ20" s="42" t="e">
        <f>IF(AND('Mapa final'!#REF!="Alta",'Mapa final'!#REF!="Catastrófico"),CONCATENATE("R5C",'Mapa final'!#REF!),"")</f>
        <v>#REF!</v>
      </c>
      <c r="AK20" s="42" t="e">
        <f>IF(AND('Mapa final'!#REF!="Alta",'Mapa final'!#REF!="Catastrófico"),CONCATENATE("R5C",'Mapa final'!#REF!),"")</f>
        <v>#REF!</v>
      </c>
      <c r="AL20" s="42" t="e">
        <f>IF(AND('Mapa final'!#REF!="Alta",'Mapa final'!#REF!="Catastrófico"),CONCATENATE("R5C",'Mapa final'!#REF!),"")</f>
        <v>#REF!</v>
      </c>
      <c r="AM20" s="43" t="e">
        <f>IF(AND('Mapa final'!#REF!="Alta",'Mapa final'!#REF!="Catastrófico"),CONCATENATE("R5C",'Mapa final'!#REF!),"")</f>
        <v>#REF!</v>
      </c>
      <c r="AN20" s="69"/>
      <c r="AO20" s="301"/>
      <c r="AP20" s="302"/>
      <c r="AQ20" s="302"/>
      <c r="AR20" s="302"/>
      <c r="AS20" s="302"/>
      <c r="AT20" s="303"/>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row>
    <row r="21" spans="1:76" ht="15" customHeight="1" x14ac:dyDescent="0.25">
      <c r="A21" s="69"/>
      <c r="B21" s="250"/>
      <c r="C21" s="250"/>
      <c r="D21" s="251"/>
      <c r="E21" s="291"/>
      <c r="F21" s="292"/>
      <c r="G21" s="292"/>
      <c r="H21" s="292"/>
      <c r="I21" s="292"/>
      <c r="J21" s="53" t="e">
        <f>IF(AND('Mapa final'!#REF!="Alta",'Mapa final'!#REF!="Leve"),CONCATENATE("R6C",'Mapa final'!#REF!),"")</f>
        <v>#REF!</v>
      </c>
      <c r="K21" s="54" t="e">
        <f>IF(AND('Mapa final'!#REF!="Alta",'Mapa final'!#REF!="Leve"),CONCATENATE("R6C",'Mapa final'!#REF!),"")</f>
        <v>#REF!</v>
      </c>
      <c r="L21" s="54" t="e">
        <f>IF(AND('Mapa final'!#REF!="Alta",'Mapa final'!#REF!="Leve"),CONCATENATE("R6C",'Mapa final'!#REF!),"")</f>
        <v>#REF!</v>
      </c>
      <c r="M21" s="54" t="e">
        <f>IF(AND('Mapa final'!#REF!="Alta",'Mapa final'!#REF!="Leve"),CONCATENATE("R6C",'Mapa final'!#REF!),"")</f>
        <v>#REF!</v>
      </c>
      <c r="N21" s="54" t="e">
        <f>IF(AND('Mapa final'!#REF!="Alta",'Mapa final'!#REF!="Leve"),CONCATENATE("R6C",'Mapa final'!#REF!),"")</f>
        <v>#REF!</v>
      </c>
      <c r="O21" s="55" t="e">
        <f>IF(AND('Mapa final'!#REF!="Alta",'Mapa final'!#REF!="Leve"),CONCATENATE("R6C",'Mapa final'!#REF!),"")</f>
        <v>#REF!</v>
      </c>
      <c r="P21" s="53" t="e">
        <f>IF(AND('Mapa final'!#REF!="Alta",'Mapa final'!#REF!="Menor"),CONCATENATE("R6C",'Mapa final'!#REF!),"")</f>
        <v>#REF!</v>
      </c>
      <c r="Q21" s="54" t="e">
        <f>IF(AND('Mapa final'!#REF!="Alta",'Mapa final'!#REF!="Menor"),CONCATENATE("R6C",'Mapa final'!#REF!),"")</f>
        <v>#REF!</v>
      </c>
      <c r="R21" s="54" t="e">
        <f>IF(AND('Mapa final'!#REF!="Alta",'Mapa final'!#REF!="Menor"),CONCATENATE("R6C",'Mapa final'!#REF!),"")</f>
        <v>#REF!</v>
      </c>
      <c r="S21" s="54" t="e">
        <f>IF(AND('Mapa final'!#REF!="Alta",'Mapa final'!#REF!="Menor"),CONCATENATE("R6C",'Mapa final'!#REF!),"")</f>
        <v>#REF!</v>
      </c>
      <c r="T21" s="54" t="e">
        <f>IF(AND('Mapa final'!#REF!="Alta",'Mapa final'!#REF!="Menor"),CONCATENATE("R6C",'Mapa final'!#REF!),"")</f>
        <v>#REF!</v>
      </c>
      <c r="U21" s="55" t="e">
        <f>IF(AND('Mapa final'!#REF!="Alta",'Mapa final'!#REF!="Menor"),CONCATENATE("R6C",'Mapa final'!#REF!),"")</f>
        <v>#REF!</v>
      </c>
      <c r="V21" s="38" t="e">
        <f>IF(AND('Mapa final'!#REF!="Alta",'Mapa final'!#REF!="Moderado"),CONCATENATE("R6C",'Mapa final'!#REF!),"")</f>
        <v>#REF!</v>
      </c>
      <c r="W21" s="39" t="e">
        <f>IF(AND('Mapa final'!#REF!="Alta",'Mapa final'!#REF!="Moderado"),CONCATENATE("R6C",'Mapa final'!#REF!),"")</f>
        <v>#REF!</v>
      </c>
      <c r="X21" s="39" t="e">
        <f>IF(AND('Mapa final'!#REF!="Alta",'Mapa final'!#REF!="Moderado"),CONCATENATE("R6C",'Mapa final'!#REF!),"")</f>
        <v>#REF!</v>
      </c>
      <c r="Y21" s="39" t="e">
        <f>IF(AND('Mapa final'!#REF!="Alta",'Mapa final'!#REF!="Moderado"),CONCATENATE("R6C",'Mapa final'!#REF!),"")</f>
        <v>#REF!</v>
      </c>
      <c r="Z21" s="39" t="e">
        <f>IF(AND('Mapa final'!#REF!="Alta",'Mapa final'!#REF!="Moderado"),CONCATENATE("R6C",'Mapa final'!#REF!),"")</f>
        <v>#REF!</v>
      </c>
      <c r="AA21" s="40" t="e">
        <f>IF(AND('Mapa final'!#REF!="Alta",'Mapa final'!#REF!="Moderado"),CONCATENATE("R6C",'Mapa final'!#REF!),"")</f>
        <v>#REF!</v>
      </c>
      <c r="AB21" s="38" t="e">
        <f>IF(AND('Mapa final'!#REF!="Alta",'Mapa final'!#REF!="Mayor"),CONCATENATE("R6C",'Mapa final'!#REF!),"")</f>
        <v>#REF!</v>
      </c>
      <c r="AC21" s="39" t="e">
        <f>IF(AND('Mapa final'!#REF!="Alta",'Mapa final'!#REF!="Mayor"),CONCATENATE("R6C",'Mapa final'!#REF!),"")</f>
        <v>#REF!</v>
      </c>
      <c r="AD21" s="39" t="e">
        <f>IF(AND('Mapa final'!#REF!="Alta",'Mapa final'!#REF!="Mayor"),CONCATENATE("R6C",'Mapa final'!#REF!),"")</f>
        <v>#REF!</v>
      </c>
      <c r="AE21" s="39" t="e">
        <f>IF(AND('Mapa final'!#REF!="Alta",'Mapa final'!#REF!="Mayor"),CONCATENATE("R6C",'Mapa final'!#REF!),"")</f>
        <v>#REF!</v>
      </c>
      <c r="AF21" s="39" t="e">
        <f>IF(AND('Mapa final'!#REF!="Alta",'Mapa final'!#REF!="Mayor"),CONCATENATE("R6C",'Mapa final'!#REF!),"")</f>
        <v>#REF!</v>
      </c>
      <c r="AG21" s="40" t="e">
        <f>IF(AND('Mapa final'!#REF!="Alta",'Mapa final'!#REF!="Mayor"),CONCATENATE("R6C",'Mapa final'!#REF!),"")</f>
        <v>#REF!</v>
      </c>
      <c r="AH21" s="41" t="e">
        <f>IF(AND('Mapa final'!#REF!="Alta",'Mapa final'!#REF!="Catastrófico"),CONCATENATE("R6C",'Mapa final'!#REF!),"")</f>
        <v>#REF!</v>
      </c>
      <c r="AI21" s="42" t="e">
        <f>IF(AND('Mapa final'!#REF!="Alta",'Mapa final'!#REF!="Catastrófico"),CONCATENATE("R6C",'Mapa final'!#REF!),"")</f>
        <v>#REF!</v>
      </c>
      <c r="AJ21" s="42" t="e">
        <f>IF(AND('Mapa final'!#REF!="Alta",'Mapa final'!#REF!="Catastrófico"),CONCATENATE("R6C",'Mapa final'!#REF!),"")</f>
        <v>#REF!</v>
      </c>
      <c r="AK21" s="42" t="e">
        <f>IF(AND('Mapa final'!#REF!="Alta",'Mapa final'!#REF!="Catastrófico"),CONCATENATE("R6C",'Mapa final'!#REF!),"")</f>
        <v>#REF!</v>
      </c>
      <c r="AL21" s="42" t="e">
        <f>IF(AND('Mapa final'!#REF!="Alta",'Mapa final'!#REF!="Catastrófico"),CONCATENATE("R6C",'Mapa final'!#REF!),"")</f>
        <v>#REF!</v>
      </c>
      <c r="AM21" s="43" t="e">
        <f>IF(AND('Mapa final'!#REF!="Alta",'Mapa final'!#REF!="Catastrófico"),CONCATENATE("R6C",'Mapa final'!#REF!),"")</f>
        <v>#REF!</v>
      </c>
      <c r="AN21" s="69"/>
      <c r="AO21" s="301"/>
      <c r="AP21" s="302"/>
      <c r="AQ21" s="302"/>
      <c r="AR21" s="302"/>
      <c r="AS21" s="302"/>
      <c r="AT21" s="303"/>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row>
    <row r="22" spans="1:76" ht="15" customHeight="1" x14ac:dyDescent="0.25">
      <c r="A22" s="69"/>
      <c r="B22" s="250"/>
      <c r="C22" s="250"/>
      <c r="D22" s="251"/>
      <c r="E22" s="291"/>
      <c r="F22" s="292"/>
      <c r="G22" s="292"/>
      <c r="H22" s="292"/>
      <c r="I22" s="292"/>
      <c r="J22" s="53" t="e">
        <f>IF(AND('Mapa final'!#REF!="Alta",'Mapa final'!#REF!="Leve"),CONCATENATE("R7C",'Mapa final'!#REF!),"")</f>
        <v>#REF!</v>
      </c>
      <c r="K22" s="54" t="e">
        <f>IF(AND('Mapa final'!#REF!="Alta",'Mapa final'!#REF!="Leve"),CONCATENATE("R7C",'Mapa final'!#REF!),"")</f>
        <v>#REF!</v>
      </c>
      <c r="L22" s="54" t="e">
        <f>IF(AND('Mapa final'!#REF!="Alta",'Mapa final'!#REF!="Leve"),CONCATENATE("R7C",'Mapa final'!#REF!),"")</f>
        <v>#REF!</v>
      </c>
      <c r="M22" s="54" t="e">
        <f>IF(AND('Mapa final'!#REF!="Alta",'Mapa final'!#REF!="Leve"),CONCATENATE("R7C",'Mapa final'!#REF!),"")</f>
        <v>#REF!</v>
      </c>
      <c r="N22" s="54" t="e">
        <f>IF(AND('Mapa final'!#REF!="Alta",'Mapa final'!#REF!="Leve"),CONCATENATE("R7C",'Mapa final'!#REF!),"")</f>
        <v>#REF!</v>
      </c>
      <c r="O22" s="55" t="e">
        <f>IF(AND('Mapa final'!#REF!="Alta",'Mapa final'!#REF!="Leve"),CONCATENATE("R7C",'Mapa final'!#REF!),"")</f>
        <v>#REF!</v>
      </c>
      <c r="P22" s="53" t="e">
        <f>IF(AND('Mapa final'!#REF!="Alta",'Mapa final'!#REF!="Menor"),CONCATENATE("R7C",'Mapa final'!#REF!),"")</f>
        <v>#REF!</v>
      </c>
      <c r="Q22" s="54" t="e">
        <f>IF(AND('Mapa final'!#REF!="Alta",'Mapa final'!#REF!="Menor"),CONCATENATE("R7C",'Mapa final'!#REF!),"")</f>
        <v>#REF!</v>
      </c>
      <c r="R22" s="54" t="e">
        <f>IF(AND('Mapa final'!#REF!="Alta",'Mapa final'!#REF!="Menor"),CONCATENATE("R7C",'Mapa final'!#REF!),"")</f>
        <v>#REF!</v>
      </c>
      <c r="S22" s="54" t="e">
        <f>IF(AND('Mapa final'!#REF!="Alta",'Mapa final'!#REF!="Menor"),CONCATENATE("R7C",'Mapa final'!#REF!),"")</f>
        <v>#REF!</v>
      </c>
      <c r="T22" s="54" t="e">
        <f>IF(AND('Mapa final'!#REF!="Alta",'Mapa final'!#REF!="Menor"),CONCATENATE("R7C",'Mapa final'!#REF!),"")</f>
        <v>#REF!</v>
      </c>
      <c r="U22" s="55" t="e">
        <f>IF(AND('Mapa final'!#REF!="Alta",'Mapa final'!#REF!="Menor"),CONCATENATE("R7C",'Mapa final'!#REF!),"")</f>
        <v>#REF!</v>
      </c>
      <c r="V22" s="38" t="e">
        <f>IF(AND('Mapa final'!#REF!="Alta",'Mapa final'!#REF!="Moderado"),CONCATENATE("R7C",'Mapa final'!#REF!),"")</f>
        <v>#REF!</v>
      </c>
      <c r="W22" s="39" t="e">
        <f>IF(AND('Mapa final'!#REF!="Alta",'Mapa final'!#REF!="Moderado"),CONCATENATE("R7C",'Mapa final'!#REF!),"")</f>
        <v>#REF!</v>
      </c>
      <c r="X22" s="39" t="e">
        <f>IF(AND('Mapa final'!#REF!="Alta",'Mapa final'!#REF!="Moderado"),CONCATENATE("R7C",'Mapa final'!#REF!),"")</f>
        <v>#REF!</v>
      </c>
      <c r="Y22" s="39" t="e">
        <f>IF(AND('Mapa final'!#REF!="Alta",'Mapa final'!#REF!="Moderado"),CONCATENATE("R7C",'Mapa final'!#REF!),"")</f>
        <v>#REF!</v>
      </c>
      <c r="Z22" s="39" t="e">
        <f>IF(AND('Mapa final'!#REF!="Alta",'Mapa final'!#REF!="Moderado"),CONCATENATE("R7C",'Mapa final'!#REF!),"")</f>
        <v>#REF!</v>
      </c>
      <c r="AA22" s="40" t="e">
        <f>IF(AND('Mapa final'!#REF!="Alta",'Mapa final'!#REF!="Moderado"),CONCATENATE("R7C",'Mapa final'!#REF!),"")</f>
        <v>#REF!</v>
      </c>
      <c r="AB22" s="38" t="e">
        <f>IF(AND('Mapa final'!#REF!="Alta",'Mapa final'!#REF!="Mayor"),CONCATENATE("R7C",'Mapa final'!#REF!),"")</f>
        <v>#REF!</v>
      </c>
      <c r="AC22" s="39" t="e">
        <f>IF(AND('Mapa final'!#REF!="Alta",'Mapa final'!#REF!="Mayor"),CONCATENATE("R7C",'Mapa final'!#REF!),"")</f>
        <v>#REF!</v>
      </c>
      <c r="AD22" s="39" t="e">
        <f>IF(AND('Mapa final'!#REF!="Alta",'Mapa final'!#REF!="Mayor"),CONCATENATE("R7C",'Mapa final'!#REF!),"")</f>
        <v>#REF!</v>
      </c>
      <c r="AE22" s="39" t="e">
        <f>IF(AND('Mapa final'!#REF!="Alta",'Mapa final'!#REF!="Mayor"),CONCATENATE("R7C",'Mapa final'!#REF!),"")</f>
        <v>#REF!</v>
      </c>
      <c r="AF22" s="39" t="e">
        <f>IF(AND('Mapa final'!#REF!="Alta",'Mapa final'!#REF!="Mayor"),CONCATENATE("R7C",'Mapa final'!#REF!),"")</f>
        <v>#REF!</v>
      </c>
      <c r="AG22" s="40" t="e">
        <f>IF(AND('Mapa final'!#REF!="Alta",'Mapa final'!#REF!="Mayor"),CONCATENATE("R7C",'Mapa final'!#REF!),"")</f>
        <v>#REF!</v>
      </c>
      <c r="AH22" s="41" t="e">
        <f>IF(AND('Mapa final'!#REF!="Alta",'Mapa final'!#REF!="Catastrófico"),CONCATENATE("R7C",'Mapa final'!#REF!),"")</f>
        <v>#REF!</v>
      </c>
      <c r="AI22" s="42" t="e">
        <f>IF(AND('Mapa final'!#REF!="Alta",'Mapa final'!#REF!="Catastrófico"),CONCATENATE("R7C",'Mapa final'!#REF!),"")</f>
        <v>#REF!</v>
      </c>
      <c r="AJ22" s="42" t="e">
        <f>IF(AND('Mapa final'!#REF!="Alta",'Mapa final'!#REF!="Catastrófico"),CONCATENATE("R7C",'Mapa final'!#REF!),"")</f>
        <v>#REF!</v>
      </c>
      <c r="AK22" s="42" t="e">
        <f>IF(AND('Mapa final'!#REF!="Alta",'Mapa final'!#REF!="Catastrófico"),CONCATENATE("R7C",'Mapa final'!#REF!),"")</f>
        <v>#REF!</v>
      </c>
      <c r="AL22" s="42" t="e">
        <f>IF(AND('Mapa final'!#REF!="Alta",'Mapa final'!#REF!="Catastrófico"),CONCATENATE("R7C",'Mapa final'!#REF!),"")</f>
        <v>#REF!</v>
      </c>
      <c r="AM22" s="43" t="e">
        <f>IF(AND('Mapa final'!#REF!="Alta",'Mapa final'!#REF!="Catastrófico"),CONCATENATE("R7C",'Mapa final'!#REF!),"")</f>
        <v>#REF!</v>
      </c>
      <c r="AN22" s="69"/>
      <c r="AO22" s="301"/>
      <c r="AP22" s="302"/>
      <c r="AQ22" s="302"/>
      <c r="AR22" s="302"/>
      <c r="AS22" s="302"/>
      <c r="AT22" s="303"/>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row>
    <row r="23" spans="1:76" ht="15" customHeight="1" x14ac:dyDescent="0.25">
      <c r="A23" s="69"/>
      <c r="B23" s="250"/>
      <c r="C23" s="250"/>
      <c r="D23" s="251"/>
      <c r="E23" s="291"/>
      <c r="F23" s="292"/>
      <c r="G23" s="292"/>
      <c r="H23" s="292"/>
      <c r="I23" s="292"/>
      <c r="J23" s="53" t="e">
        <f>IF(AND('Mapa final'!#REF!="Alta",'Mapa final'!#REF!="Leve"),CONCATENATE("R8C",'Mapa final'!#REF!),"")</f>
        <v>#REF!</v>
      </c>
      <c r="K23" s="54" t="e">
        <f>IF(AND('Mapa final'!#REF!="Alta",'Mapa final'!#REF!="Leve"),CONCATENATE("R8C",'Mapa final'!#REF!),"")</f>
        <v>#REF!</v>
      </c>
      <c r="L23" s="54" t="e">
        <f>IF(AND('Mapa final'!#REF!="Alta",'Mapa final'!#REF!="Leve"),CONCATENATE("R8C",'Mapa final'!#REF!),"")</f>
        <v>#REF!</v>
      </c>
      <c r="M23" s="54" t="e">
        <f>IF(AND('Mapa final'!#REF!="Alta",'Mapa final'!#REF!="Leve"),CONCATENATE("R8C",'Mapa final'!#REF!),"")</f>
        <v>#REF!</v>
      </c>
      <c r="N23" s="54" t="e">
        <f>IF(AND('Mapa final'!#REF!="Alta",'Mapa final'!#REF!="Leve"),CONCATENATE("R8C",'Mapa final'!#REF!),"")</f>
        <v>#REF!</v>
      </c>
      <c r="O23" s="55" t="e">
        <f>IF(AND('Mapa final'!#REF!="Alta",'Mapa final'!#REF!="Leve"),CONCATENATE("R8C",'Mapa final'!#REF!),"")</f>
        <v>#REF!</v>
      </c>
      <c r="P23" s="53" t="e">
        <f>IF(AND('Mapa final'!#REF!="Alta",'Mapa final'!#REF!="Menor"),CONCATENATE("R8C",'Mapa final'!#REF!),"")</f>
        <v>#REF!</v>
      </c>
      <c r="Q23" s="54" t="e">
        <f>IF(AND('Mapa final'!#REF!="Alta",'Mapa final'!#REF!="Menor"),CONCATENATE("R8C",'Mapa final'!#REF!),"")</f>
        <v>#REF!</v>
      </c>
      <c r="R23" s="54" t="e">
        <f>IF(AND('Mapa final'!#REF!="Alta",'Mapa final'!#REF!="Menor"),CONCATENATE("R8C",'Mapa final'!#REF!),"")</f>
        <v>#REF!</v>
      </c>
      <c r="S23" s="54" t="e">
        <f>IF(AND('Mapa final'!#REF!="Alta",'Mapa final'!#REF!="Menor"),CONCATENATE("R8C",'Mapa final'!#REF!),"")</f>
        <v>#REF!</v>
      </c>
      <c r="T23" s="54" t="e">
        <f>IF(AND('Mapa final'!#REF!="Alta",'Mapa final'!#REF!="Menor"),CONCATENATE("R8C",'Mapa final'!#REF!),"")</f>
        <v>#REF!</v>
      </c>
      <c r="U23" s="55" t="e">
        <f>IF(AND('Mapa final'!#REF!="Alta",'Mapa final'!#REF!="Menor"),CONCATENATE("R8C",'Mapa final'!#REF!),"")</f>
        <v>#REF!</v>
      </c>
      <c r="V23" s="38" t="e">
        <f>IF(AND('Mapa final'!#REF!="Alta",'Mapa final'!#REF!="Moderado"),CONCATENATE("R8C",'Mapa final'!#REF!),"")</f>
        <v>#REF!</v>
      </c>
      <c r="W23" s="39" t="e">
        <f>IF(AND('Mapa final'!#REF!="Alta",'Mapa final'!#REF!="Moderado"),CONCATENATE("R8C",'Mapa final'!#REF!),"")</f>
        <v>#REF!</v>
      </c>
      <c r="X23" s="39" t="e">
        <f>IF(AND('Mapa final'!#REF!="Alta",'Mapa final'!#REF!="Moderado"),CONCATENATE("R8C",'Mapa final'!#REF!),"")</f>
        <v>#REF!</v>
      </c>
      <c r="Y23" s="39" t="e">
        <f>IF(AND('Mapa final'!#REF!="Alta",'Mapa final'!#REF!="Moderado"),CONCATENATE("R8C",'Mapa final'!#REF!),"")</f>
        <v>#REF!</v>
      </c>
      <c r="Z23" s="39" t="e">
        <f>IF(AND('Mapa final'!#REF!="Alta",'Mapa final'!#REF!="Moderado"),CONCATENATE("R8C",'Mapa final'!#REF!),"")</f>
        <v>#REF!</v>
      </c>
      <c r="AA23" s="40" t="e">
        <f>IF(AND('Mapa final'!#REF!="Alta",'Mapa final'!#REF!="Moderado"),CONCATENATE("R8C",'Mapa final'!#REF!),"")</f>
        <v>#REF!</v>
      </c>
      <c r="AB23" s="38" t="e">
        <f>IF(AND('Mapa final'!#REF!="Alta",'Mapa final'!#REF!="Mayor"),CONCATENATE("R8C",'Mapa final'!#REF!),"")</f>
        <v>#REF!</v>
      </c>
      <c r="AC23" s="39" t="e">
        <f>IF(AND('Mapa final'!#REF!="Alta",'Mapa final'!#REF!="Mayor"),CONCATENATE("R8C",'Mapa final'!#REF!),"")</f>
        <v>#REF!</v>
      </c>
      <c r="AD23" s="39" t="e">
        <f>IF(AND('Mapa final'!#REF!="Alta",'Mapa final'!#REF!="Mayor"),CONCATENATE("R8C",'Mapa final'!#REF!),"")</f>
        <v>#REF!</v>
      </c>
      <c r="AE23" s="39" t="e">
        <f>IF(AND('Mapa final'!#REF!="Alta",'Mapa final'!#REF!="Mayor"),CONCATENATE("R8C",'Mapa final'!#REF!),"")</f>
        <v>#REF!</v>
      </c>
      <c r="AF23" s="39" t="e">
        <f>IF(AND('Mapa final'!#REF!="Alta",'Mapa final'!#REF!="Mayor"),CONCATENATE("R8C",'Mapa final'!#REF!),"")</f>
        <v>#REF!</v>
      </c>
      <c r="AG23" s="40" t="e">
        <f>IF(AND('Mapa final'!#REF!="Alta",'Mapa final'!#REF!="Mayor"),CONCATENATE("R8C",'Mapa final'!#REF!),"")</f>
        <v>#REF!</v>
      </c>
      <c r="AH23" s="41" t="e">
        <f>IF(AND('Mapa final'!#REF!="Alta",'Mapa final'!#REF!="Catastrófico"),CONCATENATE("R8C",'Mapa final'!#REF!),"")</f>
        <v>#REF!</v>
      </c>
      <c r="AI23" s="42" t="e">
        <f>IF(AND('Mapa final'!#REF!="Alta",'Mapa final'!#REF!="Catastrófico"),CONCATENATE("R8C",'Mapa final'!#REF!),"")</f>
        <v>#REF!</v>
      </c>
      <c r="AJ23" s="42" t="e">
        <f>IF(AND('Mapa final'!#REF!="Alta",'Mapa final'!#REF!="Catastrófico"),CONCATENATE("R8C",'Mapa final'!#REF!),"")</f>
        <v>#REF!</v>
      </c>
      <c r="AK23" s="42" t="e">
        <f>IF(AND('Mapa final'!#REF!="Alta",'Mapa final'!#REF!="Catastrófico"),CONCATENATE("R8C",'Mapa final'!#REF!),"")</f>
        <v>#REF!</v>
      </c>
      <c r="AL23" s="42" t="e">
        <f>IF(AND('Mapa final'!#REF!="Alta",'Mapa final'!#REF!="Catastrófico"),CONCATENATE("R8C",'Mapa final'!#REF!),"")</f>
        <v>#REF!</v>
      </c>
      <c r="AM23" s="43" t="e">
        <f>IF(AND('Mapa final'!#REF!="Alta",'Mapa final'!#REF!="Catastrófico"),CONCATENATE("R8C",'Mapa final'!#REF!),"")</f>
        <v>#REF!</v>
      </c>
      <c r="AN23" s="69"/>
      <c r="AO23" s="301"/>
      <c r="AP23" s="302"/>
      <c r="AQ23" s="302"/>
      <c r="AR23" s="302"/>
      <c r="AS23" s="302"/>
      <c r="AT23" s="303"/>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row>
    <row r="24" spans="1:76" ht="15" customHeight="1" x14ac:dyDescent="0.25">
      <c r="A24" s="69"/>
      <c r="B24" s="250"/>
      <c r="C24" s="250"/>
      <c r="D24" s="251"/>
      <c r="E24" s="291"/>
      <c r="F24" s="292"/>
      <c r="G24" s="292"/>
      <c r="H24" s="292"/>
      <c r="I24" s="292"/>
      <c r="J24" s="53" t="e">
        <f>IF(AND('Mapa final'!#REF!="Alta",'Mapa final'!#REF!="Leve"),CONCATENATE("R9C",'Mapa final'!#REF!),"")</f>
        <v>#REF!</v>
      </c>
      <c r="K24" s="54" t="e">
        <f>IF(AND('Mapa final'!#REF!="Alta",'Mapa final'!#REF!="Leve"),CONCATENATE("R9C",'Mapa final'!#REF!),"")</f>
        <v>#REF!</v>
      </c>
      <c r="L24" s="54" t="e">
        <f>IF(AND('Mapa final'!#REF!="Alta",'Mapa final'!#REF!="Leve"),CONCATENATE("R9C",'Mapa final'!#REF!),"")</f>
        <v>#REF!</v>
      </c>
      <c r="M24" s="54" t="e">
        <f>IF(AND('Mapa final'!#REF!="Alta",'Mapa final'!#REF!="Leve"),CONCATENATE("R9C",'Mapa final'!#REF!),"")</f>
        <v>#REF!</v>
      </c>
      <c r="N24" s="54" t="e">
        <f>IF(AND('Mapa final'!#REF!="Alta",'Mapa final'!#REF!="Leve"),CONCATENATE("R9C",'Mapa final'!#REF!),"")</f>
        <v>#REF!</v>
      </c>
      <c r="O24" s="55" t="e">
        <f>IF(AND('Mapa final'!#REF!="Alta",'Mapa final'!#REF!="Leve"),CONCATENATE("R9C",'Mapa final'!#REF!),"")</f>
        <v>#REF!</v>
      </c>
      <c r="P24" s="53" t="e">
        <f>IF(AND('Mapa final'!#REF!="Alta",'Mapa final'!#REF!="Menor"),CONCATENATE("R9C",'Mapa final'!#REF!),"")</f>
        <v>#REF!</v>
      </c>
      <c r="Q24" s="54" t="e">
        <f>IF(AND('Mapa final'!#REF!="Alta",'Mapa final'!#REF!="Menor"),CONCATENATE("R9C",'Mapa final'!#REF!),"")</f>
        <v>#REF!</v>
      </c>
      <c r="R24" s="54" t="e">
        <f>IF(AND('Mapa final'!#REF!="Alta",'Mapa final'!#REF!="Menor"),CONCATENATE("R9C",'Mapa final'!#REF!),"")</f>
        <v>#REF!</v>
      </c>
      <c r="S24" s="54" t="e">
        <f>IF(AND('Mapa final'!#REF!="Alta",'Mapa final'!#REF!="Menor"),CONCATENATE("R9C",'Mapa final'!#REF!),"")</f>
        <v>#REF!</v>
      </c>
      <c r="T24" s="54" t="e">
        <f>IF(AND('Mapa final'!#REF!="Alta",'Mapa final'!#REF!="Menor"),CONCATENATE("R9C",'Mapa final'!#REF!),"")</f>
        <v>#REF!</v>
      </c>
      <c r="U24" s="55" t="e">
        <f>IF(AND('Mapa final'!#REF!="Alta",'Mapa final'!#REF!="Menor"),CONCATENATE("R9C",'Mapa final'!#REF!),"")</f>
        <v>#REF!</v>
      </c>
      <c r="V24" s="38" t="e">
        <f>IF(AND('Mapa final'!#REF!="Alta",'Mapa final'!#REF!="Moderado"),CONCATENATE("R9C",'Mapa final'!#REF!),"")</f>
        <v>#REF!</v>
      </c>
      <c r="W24" s="39" t="e">
        <f>IF(AND('Mapa final'!#REF!="Alta",'Mapa final'!#REF!="Moderado"),CONCATENATE("R9C",'Mapa final'!#REF!),"")</f>
        <v>#REF!</v>
      </c>
      <c r="X24" s="39" t="e">
        <f>IF(AND('Mapa final'!#REF!="Alta",'Mapa final'!#REF!="Moderado"),CONCATENATE("R9C",'Mapa final'!#REF!),"")</f>
        <v>#REF!</v>
      </c>
      <c r="Y24" s="39" t="e">
        <f>IF(AND('Mapa final'!#REF!="Alta",'Mapa final'!#REF!="Moderado"),CONCATENATE("R9C",'Mapa final'!#REF!),"")</f>
        <v>#REF!</v>
      </c>
      <c r="Z24" s="39" t="e">
        <f>IF(AND('Mapa final'!#REF!="Alta",'Mapa final'!#REF!="Moderado"),CONCATENATE("R9C",'Mapa final'!#REF!),"")</f>
        <v>#REF!</v>
      </c>
      <c r="AA24" s="40" t="e">
        <f>IF(AND('Mapa final'!#REF!="Alta",'Mapa final'!#REF!="Moderado"),CONCATENATE("R9C",'Mapa final'!#REF!),"")</f>
        <v>#REF!</v>
      </c>
      <c r="AB24" s="38" t="e">
        <f>IF(AND('Mapa final'!#REF!="Alta",'Mapa final'!#REF!="Mayor"),CONCATENATE("R9C",'Mapa final'!#REF!),"")</f>
        <v>#REF!</v>
      </c>
      <c r="AC24" s="39" t="e">
        <f>IF(AND('Mapa final'!#REF!="Alta",'Mapa final'!#REF!="Mayor"),CONCATENATE("R9C",'Mapa final'!#REF!),"")</f>
        <v>#REF!</v>
      </c>
      <c r="AD24" s="39" t="e">
        <f>IF(AND('Mapa final'!#REF!="Alta",'Mapa final'!#REF!="Mayor"),CONCATENATE("R9C",'Mapa final'!#REF!),"")</f>
        <v>#REF!</v>
      </c>
      <c r="AE24" s="39" t="e">
        <f>IF(AND('Mapa final'!#REF!="Alta",'Mapa final'!#REF!="Mayor"),CONCATENATE("R9C",'Mapa final'!#REF!),"")</f>
        <v>#REF!</v>
      </c>
      <c r="AF24" s="39" t="e">
        <f>IF(AND('Mapa final'!#REF!="Alta",'Mapa final'!#REF!="Mayor"),CONCATENATE("R9C",'Mapa final'!#REF!),"")</f>
        <v>#REF!</v>
      </c>
      <c r="AG24" s="40" t="e">
        <f>IF(AND('Mapa final'!#REF!="Alta",'Mapa final'!#REF!="Mayor"),CONCATENATE("R9C",'Mapa final'!#REF!),"")</f>
        <v>#REF!</v>
      </c>
      <c r="AH24" s="41" t="e">
        <f>IF(AND('Mapa final'!#REF!="Alta",'Mapa final'!#REF!="Catastrófico"),CONCATENATE("R9C",'Mapa final'!#REF!),"")</f>
        <v>#REF!</v>
      </c>
      <c r="AI24" s="42" t="e">
        <f>IF(AND('Mapa final'!#REF!="Alta",'Mapa final'!#REF!="Catastrófico"),CONCATENATE("R9C",'Mapa final'!#REF!),"")</f>
        <v>#REF!</v>
      </c>
      <c r="AJ24" s="42" t="e">
        <f>IF(AND('Mapa final'!#REF!="Alta",'Mapa final'!#REF!="Catastrófico"),CONCATENATE("R9C",'Mapa final'!#REF!),"")</f>
        <v>#REF!</v>
      </c>
      <c r="AK24" s="42" t="e">
        <f>IF(AND('Mapa final'!#REF!="Alta",'Mapa final'!#REF!="Catastrófico"),CONCATENATE("R9C",'Mapa final'!#REF!),"")</f>
        <v>#REF!</v>
      </c>
      <c r="AL24" s="42" t="e">
        <f>IF(AND('Mapa final'!#REF!="Alta",'Mapa final'!#REF!="Catastrófico"),CONCATENATE("R9C",'Mapa final'!#REF!),"")</f>
        <v>#REF!</v>
      </c>
      <c r="AM24" s="43" t="e">
        <f>IF(AND('Mapa final'!#REF!="Alta",'Mapa final'!#REF!="Catastrófico"),CONCATENATE("R9C",'Mapa final'!#REF!),"")</f>
        <v>#REF!</v>
      </c>
      <c r="AN24" s="69"/>
      <c r="AO24" s="301"/>
      <c r="AP24" s="302"/>
      <c r="AQ24" s="302"/>
      <c r="AR24" s="302"/>
      <c r="AS24" s="302"/>
      <c r="AT24" s="303"/>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row>
    <row r="25" spans="1:76" ht="15.75" customHeight="1" thickBot="1" x14ac:dyDescent="0.3">
      <c r="A25" s="69"/>
      <c r="B25" s="250"/>
      <c r="C25" s="250"/>
      <c r="D25" s="251"/>
      <c r="E25" s="294"/>
      <c r="F25" s="295"/>
      <c r="G25" s="295"/>
      <c r="H25" s="295"/>
      <c r="I25" s="295"/>
      <c r="J25" s="56" t="e">
        <f>IF(AND('Mapa final'!#REF!="Alta",'Mapa final'!#REF!="Leve"),CONCATENATE("R10C",'Mapa final'!#REF!),"")</f>
        <v>#REF!</v>
      </c>
      <c r="K25" s="57" t="e">
        <f>IF(AND('Mapa final'!#REF!="Alta",'Mapa final'!#REF!="Leve"),CONCATENATE("R10C",'Mapa final'!#REF!),"")</f>
        <v>#REF!</v>
      </c>
      <c r="L25" s="57" t="e">
        <f>IF(AND('Mapa final'!#REF!="Alta",'Mapa final'!#REF!="Leve"),CONCATENATE("R10C",'Mapa final'!#REF!),"")</f>
        <v>#REF!</v>
      </c>
      <c r="M25" s="57" t="e">
        <f>IF(AND('Mapa final'!#REF!="Alta",'Mapa final'!#REF!="Leve"),CONCATENATE("R10C",'Mapa final'!#REF!),"")</f>
        <v>#REF!</v>
      </c>
      <c r="N25" s="57" t="e">
        <f>IF(AND('Mapa final'!#REF!="Alta",'Mapa final'!#REF!="Leve"),CONCATENATE("R10C",'Mapa final'!#REF!),"")</f>
        <v>#REF!</v>
      </c>
      <c r="O25" s="58" t="e">
        <f>IF(AND('Mapa final'!#REF!="Alta",'Mapa final'!#REF!="Leve"),CONCATENATE("R10C",'Mapa final'!#REF!),"")</f>
        <v>#REF!</v>
      </c>
      <c r="P25" s="56" t="e">
        <f>IF(AND('Mapa final'!#REF!="Alta",'Mapa final'!#REF!="Menor"),CONCATENATE("R10C",'Mapa final'!#REF!),"")</f>
        <v>#REF!</v>
      </c>
      <c r="Q25" s="57" t="e">
        <f>IF(AND('Mapa final'!#REF!="Alta",'Mapa final'!#REF!="Menor"),CONCATENATE("R10C",'Mapa final'!#REF!),"")</f>
        <v>#REF!</v>
      </c>
      <c r="R25" s="57" t="e">
        <f>IF(AND('Mapa final'!#REF!="Alta",'Mapa final'!#REF!="Menor"),CONCATENATE("R10C",'Mapa final'!#REF!),"")</f>
        <v>#REF!</v>
      </c>
      <c r="S25" s="57" t="e">
        <f>IF(AND('Mapa final'!#REF!="Alta",'Mapa final'!#REF!="Menor"),CONCATENATE("R10C",'Mapa final'!#REF!),"")</f>
        <v>#REF!</v>
      </c>
      <c r="T25" s="57" t="e">
        <f>IF(AND('Mapa final'!#REF!="Alta",'Mapa final'!#REF!="Menor"),CONCATENATE("R10C",'Mapa final'!#REF!),"")</f>
        <v>#REF!</v>
      </c>
      <c r="U25" s="58" t="e">
        <f>IF(AND('Mapa final'!#REF!="Alta",'Mapa final'!#REF!="Menor"),CONCATENATE("R10C",'Mapa final'!#REF!),"")</f>
        <v>#REF!</v>
      </c>
      <c r="V25" s="44" t="e">
        <f>IF(AND('Mapa final'!#REF!="Alta",'Mapa final'!#REF!="Moderado"),CONCATENATE("R10C",'Mapa final'!#REF!),"")</f>
        <v>#REF!</v>
      </c>
      <c r="W25" s="45" t="e">
        <f>IF(AND('Mapa final'!#REF!="Alta",'Mapa final'!#REF!="Moderado"),CONCATENATE("R10C",'Mapa final'!#REF!),"")</f>
        <v>#REF!</v>
      </c>
      <c r="X25" s="45" t="e">
        <f>IF(AND('Mapa final'!#REF!="Alta",'Mapa final'!#REF!="Moderado"),CONCATENATE("R10C",'Mapa final'!#REF!),"")</f>
        <v>#REF!</v>
      </c>
      <c r="Y25" s="45" t="e">
        <f>IF(AND('Mapa final'!#REF!="Alta",'Mapa final'!#REF!="Moderado"),CONCATENATE("R10C",'Mapa final'!#REF!),"")</f>
        <v>#REF!</v>
      </c>
      <c r="Z25" s="45" t="e">
        <f>IF(AND('Mapa final'!#REF!="Alta",'Mapa final'!#REF!="Moderado"),CONCATENATE("R10C",'Mapa final'!#REF!),"")</f>
        <v>#REF!</v>
      </c>
      <c r="AA25" s="46" t="e">
        <f>IF(AND('Mapa final'!#REF!="Alta",'Mapa final'!#REF!="Moderado"),CONCATENATE("R10C",'Mapa final'!#REF!),"")</f>
        <v>#REF!</v>
      </c>
      <c r="AB25" s="44" t="e">
        <f>IF(AND('Mapa final'!#REF!="Alta",'Mapa final'!#REF!="Mayor"),CONCATENATE("R10C",'Mapa final'!#REF!),"")</f>
        <v>#REF!</v>
      </c>
      <c r="AC25" s="45" t="e">
        <f>IF(AND('Mapa final'!#REF!="Alta",'Mapa final'!#REF!="Mayor"),CONCATENATE("R10C",'Mapa final'!#REF!),"")</f>
        <v>#REF!</v>
      </c>
      <c r="AD25" s="45" t="e">
        <f>IF(AND('Mapa final'!#REF!="Alta",'Mapa final'!#REF!="Mayor"),CONCATENATE("R10C",'Mapa final'!#REF!),"")</f>
        <v>#REF!</v>
      </c>
      <c r="AE25" s="45" t="e">
        <f>IF(AND('Mapa final'!#REF!="Alta",'Mapa final'!#REF!="Mayor"),CONCATENATE("R10C",'Mapa final'!#REF!),"")</f>
        <v>#REF!</v>
      </c>
      <c r="AF25" s="45" t="e">
        <f>IF(AND('Mapa final'!#REF!="Alta",'Mapa final'!#REF!="Mayor"),CONCATENATE("R10C",'Mapa final'!#REF!),"")</f>
        <v>#REF!</v>
      </c>
      <c r="AG25" s="46" t="e">
        <f>IF(AND('Mapa final'!#REF!="Alta",'Mapa final'!#REF!="Mayor"),CONCATENATE("R10C",'Mapa final'!#REF!),"")</f>
        <v>#REF!</v>
      </c>
      <c r="AH25" s="47" t="e">
        <f>IF(AND('Mapa final'!#REF!="Alta",'Mapa final'!#REF!="Catastrófico"),CONCATENATE("R10C",'Mapa final'!#REF!),"")</f>
        <v>#REF!</v>
      </c>
      <c r="AI25" s="48" t="e">
        <f>IF(AND('Mapa final'!#REF!="Alta",'Mapa final'!#REF!="Catastrófico"),CONCATENATE("R10C",'Mapa final'!#REF!),"")</f>
        <v>#REF!</v>
      </c>
      <c r="AJ25" s="48" t="e">
        <f>IF(AND('Mapa final'!#REF!="Alta",'Mapa final'!#REF!="Catastrófico"),CONCATENATE("R10C",'Mapa final'!#REF!),"")</f>
        <v>#REF!</v>
      </c>
      <c r="AK25" s="48" t="e">
        <f>IF(AND('Mapa final'!#REF!="Alta",'Mapa final'!#REF!="Catastrófico"),CONCATENATE("R10C",'Mapa final'!#REF!),"")</f>
        <v>#REF!</v>
      </c>
      <c r="AL25" s="48" t="e">
        <f>IF(AND('Mapa final'!#REF!="Alta",'Mapa final'!#REF!="Catastrófico"),CONCATENATE("R10C",'Mapa final'!#REF!),"")</f>
        <v>#REF!</v>
      </c>
      <c r="AM25" s="49" t="e">
        <f>IF(AND('Mapa final'!#REF!="Alta",'Mapa final'!#REF!="Catastrófico"),CONCATENATE("R10C",'Mapa final'!#REF!),"")</f>
        <v>#REF!</v>
      </c>
      <c r="AN25" s="69"/>
      <c r="AO25" s="304"/>
      <c r="AP25" s="305"/>
      <c r="AQ25" s="305"/>
      <c r="AR25" s="305"/>
      <c r="AS25" s="305"/>
      <c r="AT25" s="306"/>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row>
    <row r="26" spans="1:76" ht="15" customHeight="1" x14ac:dyDescent="0.25">
      <c r="A26" s="69"/>
      <c r="B26" s="250"/>
      <c r="C26" s="250"/>
      <c r="D26" s="251"/>
      <c r="E26" s="288" t="s">
        <v>117</v>
      </c>
      <c r="F26" s="289"/>
      <c r="G26" s="289"/>
      <c r="H26" s="289"/>
      <c r="I26" s="290"/>
      <c r="J26" s="50" t="str">
        <f>IF(AND('Mapa final'!$Y$12="Media",'Mapa final'!$AA$12="Leve"),CONCATENATE("R1C",'Mapa final'!$O$12),"")</f>
        <v/>
      </c>
      <c r="K26" s="51" t="str">
        <f>IF(AND('Mapa final'!$Y$13="Media",'Mapa final'!$AA$13="Leve"),CONCATENATE("R1C",'Mapa final'!$O$13),"")</f>
        <v/>
      </c>
      <c r="L26" s="51" t="str">
        <f>IF(AND('Mapa final'!$Y$14="Media",'Mapa final'!$AA$14="Leve"),CONCATENATE("R1C",'Mapa final'!$O$14),"")</f>
        <v/>
      </c>
      <c r="M26" s="51" t="e">
        <f>IF(AND('Mapa final'!#REF!="Media",'Mapa final'!#REF!="Leve"),CONCATENATE("R1C",'Mapa final'!#REF!),"")</f>
        <v>#REF!</v>
      </c>
      <c r="N26" s="51" t="e">
        <f>IF(AND('Mapa final'!#REF!="Media",'Mapa final'!#REF!="Leve"),CONCATENATE("R1C",'Mapa final'!#REF!),"")</f>
        <v>#REF!</v>
      </c>
      <c r="O26" s="52" t="e">
        <f>IF(AND('Mapa final'!#REF!="Media",'Mapa final'!#REF!="Leve"),CONCATENATE("R1C",'Mapa final'!#REF!),"")</f>
        <v>#REF!</v>
      </c>
      <c r="P26" s="50" t="str">
        <f>IF(AND('Mapa final'!$Y$12="Media",'Mapa final'!$AA$12="Menor"),CONCATENATE("R1C",'Mapa final'!$O$12),"")</f>
        <v/>
      </c>
      <c r="Q26" s="51" t="str">
        <f>IF(AND('Mapa final'!$Y$13="Media",'Mapa final'!$AA$13="Menor"),CONCATENATE("R1C",'Mapa final'!$O$13),"")</f>
        <v/>
      </c>
      <c r="R26" s="51" t="str">
        <f>IF(AND('Mapa final'!$Y$14="Media",'Mapa final'!$AA$14="Menor"),CONCATENATE("R1C",'Mapa final'!$O$14),"")</f>
        <v/>
      </c>
      <c r="S26" s="51" t="e">
        <f>IF(AND('Mapa final'!#REF!="Media",'Mapa final'!#REF!="Menor"),CONCATENATE("R1C",'Mapa final'!#REF!),"")</f>
        <v>#REF!</v>
      </c>
      <c r="T26" s="51" t="e">
        <f>IF(AND('Mapa final'!#REF!="Media",'Mapa final'!#REF!="Menor"),CONCATENATE("R1C",'Mapa final'!#REF!),"")</f>
        <v>#REF!</v>
      </c>
      <c r="U26" s="52" t="e">
        <f>IF(AND('Mapa final'!#REF!="Media",'Mapa final'!#REF!="Menor"),CONCATENATE("R1C",'Mapa final'!#REF!),"")</f>
        <v>#REF!</v>
      </c>
      <c r="V26" s="50" t="str">
        <f>IF(AND('Mapa final'!$Y$12="Media",'Mapa final'!$AA$12="Moderado"),CONCATENATE("R1C",'Mapa final'!$O$12),"")</f>
        <v/>
      </c>
      <c r="W26" s="51" t="str">
        <f>IF(AND('Mapa final'!$Y$13="Media",'Mapa final'!$AA$13="Moderado"),CONCATENATE("R1C",'Mapa final'!$O$13),"")</f>
        <v/>
      </c>
      <c r="X26" s="51" t="str">
        <f>IF(AND('Mapa final'!$Y$14="Media",'Mapa final'!$AA$14="Moderado"),CONCATENATE("R1C",'Mapa final'!$O$14),"")</f>
        <v/>
      </c>
      <c r="Y26" s="51" t="e">
        <f>IF(AND('Mapa final'!#REF!="Media",'Mapa final'!#REF!="Moderado"),CONCATENATE("R1C",'Mapa final'!#REF!),"")</f>
        <v>#REF!</v>
      </c>
      <c r="Z26" s="51" t="e">
        <f>IF(AND('Mapa final'!#REF!="Media",'Mapa final'!#REF!="Moderado"),CONCATENATE("R1C",'Mapa final'!#REF!),"")</f>
        <v>#REF!</v>
      </c>
      <c r="AA26" s="52" t="e">
        <f>IF(AND('Mapa final'!#REF!="Media",'Mapa final'!#REF!="Moderado"),CONCATENATE("R1C",'Mapa final'!#REF!),"")</f>
        <v>#REF!</v>
      </c>
      <c r="AB26" s="32" t="str">
        <f>IF(AND('Mapa final'!$Y$12="Media",'Mapa final'!$AA$12="Mayor"),CONCATENATE("R1C",'Mapa final'!$O$12),"")</f>
        <v/>
      </c>
      <c r="AC26" s="33" t="str">
        <f>IF(AND('Mapa final'!$Y$13="Media",'Mapa final'!$AA$13="Mayor"),CONCATENATE("R1C",'Mapa final'!$O$13),"")</f>
        <v/>
      </c>
      <c r="AD26" s="33" t="str">
        <f>IF(AND('Mapa final'!$Y$14="Media",'Mapa final'!$AA$14="Mayor"),CONCATENATE("R1C",'Mapa final'!$O$14),"")</f>
        <v/>
      </c>
      <c r="AE26" s="33" t="e">
        <f>IF(AND('Mapa final'!#REF!="Media",'Mapa final'!#REF!="Mayor"),CONCATENATE("R1C",'Mapa final'!#REF!),"")</f>
        <v>#REF!</v>
      </c>
      <c r="AF26" s="33" t="e">
        <f>IF(AND('Mapa final'!#REF!="Media",'Mapa final'!#REF!="Mayor"),CONCATENATE("R1C",'Mapa final'!#REF!),"")</f>
        <v>#REF!</v>
      </c>
      <c r="AG26" s="34" t="e">
        <f>IF(AND('Mapa final'!#REF!="Media",'Mapa final'!#REF!="Mayor"),CONCATENATE("R1C",'Mapa final'!#REF!),"")</f>
        <v>#REF!</v>
      </c>
      <c r="AH26" s="35" t="str">
        <f>IF(AND('Mapa final'!$Y$12="Media",'Mapa final'!$AA$12="Catastrófico"),CONCATENATE("R1C",'Mapa final'!$O$12),"")</f>
        <v/>
      </c>
      <c r="AI26" s="36" t="str">
        <f>IF(AND('Mapa final'!$Y$13="Media",'Mapa final'!$AA$13="Catastrófico"),CONCATENATE("R1C",'Mapa final'!$O$13),"")</f>
        <v/>
      </c>
      <c r="AJ26" s="36" t="str">
        <f>IF(AND('Mapa final'!$Y$14="Media",'Mapa final'!$AA$14="Catastrófico"),CONCATENATE("R1C",'Mapa final'!$O$14),"")</f>
        <v/>
      </c>
      <c r="AK26" s="36" t="e">
        <f>IF(AND('Mapa final'!#REF!="Media",'Mapa final'!#REF!="Catastrófico"),CONCATENATE("R1C",'Mapa final'!#REF!),"")</f>
        <v>#REF!</v>
      </c>
      <c r="AL26" s="36" t="e">
        <f>IF(AND('Mapa final'!#REF!="Media",'Mapa final'!#REF!="Catastrófico"),CONCATENATE("R1C",'Mapa final'!#REF!),"")</f>
        <v>#REF!</v>
      </c>
      <c r="AM26" s="37" t="e">
        <f>IF(AND('Mapa final'!#REF!="Media",'Mapa final'!#REF!="Catastrófico"),CONCATENATE("R1C",'Mapa final'!#REF!),"")</f>
        <v>#REF!</v>
      </c>
      <c r="AN26" s="69"/>
      <c r="AO26" s="328" t="s">
        <v>81</v>
      </c>
      <c r="AP26" s="329"/>
      <c r="AQ26" s="329"/>
      <c r="AR26" s="329"/>
      <c r="AS26" s="329"/>
      <c r="AT26" s="330"/>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row>
    <row r="27" spans="1:76" ht="15" customHeight="1" x14ac:dyDescent="0.25">
      <c r="A27" s="69"/>
      <c r="B27" s="250"/>
      <c r="C27" s="250"/>
      <c r="D27" s="251"/>
      <c r="E27" s="307"/>
      <c r="F27" s="292"/>
      <c r="G27" s="292"/>
      <c r="H27" s="292"/>
      <c r="I27" s="293"/>
      <c r="J27" s="53" t="e">
        <f>IF(AND('Mapa final'!#REF!="Media",'Mapa final'!#REF!="Leve"),CONCATENATE("R2C",'Mapa final'!#REF!),"")</f>
        <v>#REF!</v>
      </c>
      <c r="K27" s="54" t="e">
        <f>IF(AND('Mapa final'!#REF!="Media",'Mapa final'!#REF!="Leve"),CONCATENATE("R2C",'Mapa final'!#REF!),"")</f>
        <v>#REF!</v>
      </c>
      <c r="L27" s="54" t="e">
        <f>IF(AND('Mapa final'!#REF!="Media",'Mapa final'!#REF!="Leve"),CONCATENATE("R2C",'Mapa final'!#REF!),"")</f>
        <v>#REF!</v>
      </c>
      <c r="M27" s="54" t="e">
        <f>IF(AND('Mapa final'!#REF!="Media",'Mapa final'!#REF!="Leve"),CONCATENATE("R2C",'Mapa final'!#REF!),"")</f>
        <v>#REF!</v>
      </c>
      <c r="N27" s="54" t="e">
        <f>IF(AND('Mapa final'!#REF!="Media",'Mapa final'!#REF!="Leve"),CONCATENATE("R2C",'Mapa final'!#REF!),"")</f>
        <v>#REF!</v>
      </c>
      <c r="O27" s="55" t="e">
        <f>IF(AND('Mapa final'!#REF!="Media",'Mapa final'!#REF!="Leve"),CONCATENATE("R2C",'Mapa final'!#REF!),"")</f>
        <v>#REF!</v>
      </c>
      <c r="P27" s="53" t="e">
        <f>IF(AND('Mapa final'!#REF!="Media",'Mapa final'!#REF!="Menor"),CONCATENATE("R2C",'Mapa final'!#REF!),"")</f>
        <v>#REF!</v>
      </c>
      <c r="Q27" s="54" t="e">
        <f>IF(AND('Mapa final'!#REF!="Media",'Mapa final'!#REF!="Menor"),CONCATENATE("R2C",'Mapa final'!#REF!),"")</f>
        <v>#REF!</v>
      </c>
      <c r="R27" s="54" t="e">
        <f>IF(AND('Mapa final'!#REF!="Media",'Mapa final'!#REF!="Menor"),CONCATENATE("R2C",'Mapa final'!#REF!),"")</f>
        <v>#REF!</v>
      </c>
      <c r="S27" s="54" t="e">
        <f>IF(AND('Mapa final'!#REF!="Media",'Mapa final'!#REF!="Menor"),CONCATENATE("R2C",'Mapa final'!#REF!),"")</f>
        <v>#REF!</v>
      </c>
      <c r="T27" s="54" t="e">
        <f>IF(AND('Mapa final'!#REF!="Media",'Mapa final'!#REF!="Menor"),CONCATENATE("R2C",'Mapa final'!#REF!),"")</f>
        <v>#REF!</v>
      </c>
      <c r="U27" s="55" t="e">
        <f>IF(AND('Mapa final'!#REF!="Media",'Mapa final'!#REF!="Menor"),CONCATENATE("R2C",'Mapa final'!#REF!),"")</f>
        <v>#REF!</v>
      </c>
      <c r="V27" s="53" t="e">
        <f>IF(AND('Mapa final'!#REF!="Media",'Mapa final'!#REF!="Moderado"),CONCATENATE("R2C",'Mapa final'!#REF!),"")</f>
        <v>#REF!</v>
      </c>
      <c r="W27" s="54" t="e">
        <f>IF(AND('Mapa final'!#REF!="Media",'Mapa final'!#REF!="Moderado"),CONCATENATE("R2C",'Mapa final'!#REF!),"")</f>
        <v>#REF!</v>
      </c>
      <c r="X27" s="54" t="e">
        <f>IF(AND('Mapa final'!#REF!="Media",'Mapa final'!#REF!="Moderado"),CONCATENATE("R2C",'Mapa final'!#REF!),"")</f>
        <v>#REF!</v>
      </c>
      <c r="Y27" s="54" t="e">
        <f>IF(AND('Mapa final'!#REF!="Media",'Mapa final'!#REF!="Moderado"),CONCATENATE("R2C",'Mapa final'!#REF!),"")</f>
        <v>#REF!</v>
      </c>
      <c r="Z27" s="54" t="e">
        <f>IF(AND('Mapa final'!#REF!="Media",'Mapa final'!#REF!="Moderado"),CONCATENATE("R2C",'Mapa final'!#REF!),"")</f>
        <v>#REF!</v>
      </c>
      <c r="AA27" s="55" t="e">
        <f>IF(AND('Mapa final'!#REF!="Media",'Mapa final'!#REF!="Moderado"),CONCATENATE("R2C",'Mapa final'!#REF!),"")</f>
        <v>#REF!</v>
      </c>
      <c r="AB27" s="38" t="e">
        <f>IF(AND('Mapa final'!#REF!="Media",'Mapa final'!#REF!="Mayor"),CONCATENATE("R2C",'Mapa final'!#REF!),"")</f>
        <v>#REF!</v>
      </c>
      <c r="AC27" s="39" t="e">
        <f>IF(AND('Mapa final'!#REF!="Media",'Mapa final'!#REF!="Mayor"),CONCATENATE("R2C",'Mapa final'!#REF!),"")</f>
        <v>#REF!</v>
      </c>
      <c r="AD27" s="39" t="e">
        <f>IF(AND('Mapa final'!#REF!="Media",'Mapa final'!#REF!="Mayor"),CONCATENATE("R2C",'Mapa final'!#REF!),"")</f>
        <v>#REF!</v>
      </c>
      <c r="AE27" s="39" t="e">
        <f>IF(AND('Mapa final'!#REF!="Media",'Mapa final'!#REF!="Mayor"),CONCATENATE("R2C",'Mapa final'!#REF!),"")</f>
        <v>#REF!</v>
      </c>
      <c r="AF27" s="39" t="e">
        <f>IF(AND('Mapa final'!#REF!="Media",'Mapa final'!#REF!="Mayor"),CONCATENATE("R2C",'Mapa final'!#REF!),"")</f>
        <v>#REF!</v>
      </c>
      <c r="AG27" s="40" t="e">
        <f>IF(AND('Mapa final'!#REF!="Media",'Mapa final'!#REF!="Mayor"),CONCATENATE("R2C",'Mapa final'!#REF!),"")</f>
        <v>#REF!</v>
      </c>
      <c r="AH27" s="41" t="e">
        <f>IF(AND('Mapa final'!#REF!="Media",'Mapa final'!#REF!="Catastrófico"),CONCATENATE("R2C",'Mapa final'!#REF!),"")</f>
        <v>#REF!</v>
      </c>
      <c r="AI27" s="42" t="e">
        <f>IF(AND('Mapa final'!#REF!="Media",'Mapa final'!#REF!="Catastrófico"),CONCATENATE("R2C",'Mapa final'!#REF!),"")</f>
        <v>#REF!</v>
      </c>
      <c r="AJ27" s="42" t="e">
        <f>IF(AND('Mapa final'!#REF!="Media",'Mapa final'!#REF!="Catastrófico"),CONCATENATE("R2C",'Mapa final'!#REF!),"")</f>
        <v>#REF!</v>
      </c>
      <c r="AK27" s="42" t="e">
        <f>IF(AND('Mapa final'!#REF!="Media",'Mapa final'!#REF!="Catastrófico"),CONCATENATE("R2C",'Mapa final'!#REF!),"")</f>
        <v>#REF!</v>
      </c>
      <c r="AL27" s="42" t="e">
        <f>IF(AND('Mapa final'!#REF!="Media",'Mapa final'!#REF!="Catastrófico"),CONCATENATE("R2C",'Mapa final'!#REF!),"")</f>
        <v>#REF!</v>
      </c>
      <c r="AM27" s="43" t="e">
        <f>IF(AND('Mapa final'!#REF!="Media",'Mapa final'!#REF!="Catastrófico"),CONCATENATE("R2C",'Mapa final'!#REF!),"")</f>
        <v>#REF!</v>
      </c>
      <c r="AN27" s="69"/>
      <c r="AO27" s="331"/>
      <c r="AP27" s="332"/>
      <c r="AQ27" s="332"/>
      <c r="AR27" s="332"/>
      <c r="AS27" s="332"/>
      <c r="AT27" s="333"/>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row>
    <row r="28" spans="1:76" ht="15" customHeight="1" x14ac:dyDescent="0.25">
      <c r="A28" s="69"/>
      <c r="B28" s="250"/>
      <c r="C28" s="250"/>
      <c r="D28" s="251"/>
      <c r="E28" s="291"/>
      <c r="F28" s="292"/>
      <c r="G28" s="292"/>
      <c r="H28" s="292"/>
      <c r="I28" s="293"/>
      <c r="J28" s="53" t="e">
        <f>IF(AND('Mapa final'!#REF!="Media",'Mapa final'!#REF!="Leve"),CONCATENATE("R3C",'Mapa final'!#REF!),"")</f>
        <v>#REF!</v>
      </c>
      <c r="K28" s="54" t="e">
        <f>IF(AND('Mapa final'!#REF!="Media",'Mapa final'!#REF!="Leve"),CONCATENATE("R3C",'Mapa final'!#REF!),"")</f>
        <v>#REF!</v>
      </c>
      <c r="L28" s="54" t="e">
        <f>IF(AND('Mapa final'!#REF!="Media",'Mapa final'!#REF!="Leve"),CONCATENATE("R3C",'Mapa final'!#REF!),"")</f>
        <v>#REF!</v>
      </c>
      <c r="M28" s="54" t="e">
        <f>IF(AND('Mapa final'!#REF!="Media",'Mapa final'!#REF!="Leve"),CONCATENATE("R3C",'Mapa final'!#REF!),"")</f>
        <v>#REF!</v>
      </c>
      <c r="N28" s="54" t="e">
        <f>IF(AND('Mapa final'!#REF!="Media",'Mapa final'!#REF!="Leve"),CONCATENATE("R3C",'Mapa final'!#REF!),"")</f>
        <v>#REF!</v>
      </c>
      <c r="O28" s="55" t="e">
        <f>IF(AND('Mapa final'!#REF!="Media",'Mapa final'!#REF!="Leve"),CONCATENATE("R3C",'Mapa final'!#REF!),"")</f>
        <v>#REF!</v>
      </c>
      <c r="P28" s="53" t="e">
        <f>IF(AND('Mapa final'!#REF!="Media",'Mapa final'!#REF!="Menor"),CONCATENATE("R3C",'Mapa final'!#REF!),"")</f>
        <v>#REF!</v>
      </c>
      <c r="Q28" s="54" t="e">
        <f>IF(AND('Mapa final'!#REF!="Media",'Mapa final'!#REF!="Menor"),CONCATENATE("R3C",'Mapa final'!#REF!),"")</f>
        <v>#REF!</v>
      </c>
      <c r="R28" s="54" t="e">
        <f>IF(AND('Mapa final'!#REF!="Media",'Mapa final'!#REF!="Menor"),CONCATENATE("R3C",'Mapa final'!#REF!),"")</f>
        <v>#REF!</v>
      </c>
      <c r="S28" s="54" t="e">
        <f>IF(AND('Mapa final'!#REF!="Media",'Mapa final'!#REF!="Menor"),CONCATENATE("R3C",'Mapa final'!#REF!),"")</f>
        <v>#REF!</v>
      </c>
      <c r="T28" s="54" t="e">
        <f>IF(AND('Mapa final'!#REF!="Media",'Mapa final'!#REF!="Menor"),CONCATENATE("R3C",'Mapa final'!#REF!),"")</f>
        <v>#REF!</v>
      </c>
      <c r="U28" s="55" t="e">
        <f>IF(AND('Mapa final'!#REF!="Media",'Mapa final'!#REF!="Menor"),CONCATENATE("R3C",'Mapa final'!#REF!),"")</f>
        <v>#REF!</v>
      </c>
      <c r="V28" s="53" t="e">
        <f>IF(AND('Mapa final'!#REF!="Media",'Mapa final'!#REF!="Moderado"),CONCATENATE("R3C",'Mapa final'!#REF!),"")</f>
        <v>#REF!</v>
      </c>
      <c r="W28" s="54" t="e">
        <f>IF(AND('Mapa final'!#REF!="Media",'Mapa final'!#REF!="Moderado"),CONCATENATE("R3C",'Mapa final'!#REF!),"")</f>
        <v>#REF!</v>
      </c>
      <c r="X28" s="54" t="e">
        <f>IF(AND('Mapa final'!#REF!="Media",'Mapa final'!#REF!="Moderado"),CONCATENATE("R3C",'Mapa final'!#REF!),"")</f>
        <v>#REF!</v>
      </c>
      <c r="Y28" s="54" t="e">
        <f>IF(AND('Mapa final'!#REF!="Media",'Mapa final'!#REF!="Moderado"),CONCATENATE("R3C",'Mapa final'!#REF!),"")</f>
        <v>#REF!</v>
      </c>
      <c r="Z28" s="54" t="e">
        <f>IF(AND('Mapa final'!#REF!="Media",'Mapa final'!#REF!="Moderado"),CONCATENATE("R3C",'Mapa final'!#REF!),"")</f>
        <v>#REF!</v>
      </c>
      <c r="AA28" s="55" t="e">
        <f>IF(AND('Mapa final'!#REF!="Media",'Mapa final'!#REF!="Moderado"),CONCATENATE("R3C",'Mapa final'!#REF!),"")</f>
        <v>#REF!</v>
      </c>
      <c r="AB28" s="38" t="e">
        <f>IF(AND('Mapa final'!#REF!="Media",'Mapa final'!#REF!="Mayor"),CONCATENATE("R3C",'Mapa final'!#REF!),"")</f>
        <v>#REF!</v>
      </c>
      <c r="AC28" s="39" t="e">
        <f>IF(AND('Mapa final'!#REF!="Media",'Mapa final'!#REF!="Mayor"),CONCATENATE("R3C",'Mapa final'!#REF!),"")</f>
        <v>#REF!</v>
      </c>
      <c r="AD28" s="39" t="e">
        <f>IF(AND('Mapa final'!#REF!="Media",'Mapa final'!#REF!="Mayor"),CONCATENATE("R3C",'Mapa final'!#REF!),"")</f>
        <v>#REF!</v>
      </c>
      <c r="AE28" s="39" t="e">
        <f>IF(AND('Mapa final'!#REF!="Media",'Mapa final'!#REF!="Mayor"),CONCATENATE("R3C",'Mapa final'!#REF!),"")</f>
        <v>#REF!</v>
      </c>
      <c r="AF28" s="39" t="e">
        <f>IF(AND('Mapa final'!#REF!="Media",'Mapa final'!#REF!="Mayor"),CONCATENATE("R3C",'Mapa final'!#REF!),"")</f>
        <v>#REF!</v>
      </c>
      <c r="AG28" s="40" t="e">
        <f>IF(AND('Mapa final'!#REF!="Media",'Mapa final'!#REF!="Mayor"),CONCATENATE("R3C",'Mapa final'!#REF!),"")</f>
        <v>#REF!</v>
      </c>
      <c r="AH28" s="41" t="e">
        <f>IF(AND('Mapa final'!#REF!="Media",'Mapa final'!#REF!="Catastrófico"),CONCATENATE("R3C",'Mapa final'!#REF!),"")</f>
        <v>#REF!</v>
      </c>
      <c r="AI28" s="42" t="e">
        <f>IF(AND('Mapa final'!#REF!="Media",'Mapa final'!#REF!="Catastrófico"),CONCATENATE("R3C",'Mapa final'!#REF!),"")</f>
        <v>#REF!</v>
      </c>
      <c r="AJ28" s="42" t="e">
        <f>IF(AND('Mapa final'!#REF!="Media",'Mapa final'!#REF!="Catastrófico"),CONCATENATE("R3C",'Mapa final'!#REF!),"")</f>
        <v>#REF!</v>
      </c>
      <c r="AK28" s="42" t="e">
        <f>IF(AND('Mapa final'!#REF!="Media",'Mapa final'!#REF!="Catastrófico"),CONCATENATE("R3C",'Mapa final'!#REF!),"")</f>
        <v>#REF!</v>
      </c>
      <c r="AL28" s="42" t="e">
        <f>IF(AND('Mapa final'!#REF!="Media",'Mapa final'!#REF!="Catastrófico"),CONCATENATE("R3C",'Mapa final'!#REF!),"")</f>
        <v>#REF!</v>
      </c>
      <c r="AM28" s="43" t="e">
        <f>IF(AND('Mapa final'!#REF!="Media",'Mapa final'!#REF!="Catastrófico"),CONCATENATE("R3C",'Mapa final'!#REF!),"")</f>
        <v>#REF!</v>
      </c>
      <c r="AN28" s="69"/>
      <c r="AO28" s="331"/>
      <c r="AP28" s="332"/>
      <c r="AQ28" s="332"/>
      <c r="AR28" s="332"/>
      <c r="AS28" s="332"/>
      <c r="AT28" s="333"/>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row>
    <row r="29" spans="1:76" ht="15" customHeight="1" x14ac:dyDescent="0.25">
      <c r="A29" s="69"/>
      <c r="B29" s="250"/>
      <c r="C29" s="250"/>
      <c r="D29" s="251"/>
      <c r="E29" s="291"/>
      <c r="F29" s="292"/>
      <c r="G29" s="292"/>
      <c r="H29" s="292"/>
      <c r="I29" s="293"/>
      <c r="J29" s="53" t="e">
        <f>IF(AND('Mapa final'!#REF!="Media",'Mapa final'!#REF!="Leve"),CONCATENATE("R4C",'Mapa final'!#REF!),"")</f>
        <v>#REF!</v>
      </c>
      <c r="K29" s="54" t="e">
        <f>IF(AND('Mapa final'!#REF!="Media",'Mapa final'!#REF!="Leve"),CONCATENATE("R4C",'Mapa final'!#REF!),"")</f>
        <v>#REF!</v>
      </c>
      <c r="L29" s="54" t="e">
        <f>IF(AND('Mapa final'!#REF!="Media",'Mapa final'!#REF!="Leve"),CONCATENATE("R4C",'Mapa final'!#REF!),"")</f>
        <v>#REF!</v>
      </c>
      <c r="M29" s="54" t="e">
        <f>IF(AND('Mapa final'!#REF!="Media",'Mapa final'!#REF!="Leve"),CONCATENATE("R4C",'Mapa final'!#REF!),"")</f>
        <v>#REF!</v>
      </c>
      <c r="N29" s="54" t="e">
        <f>IF(AND('Mapa final'!#REF!="Media",'Mapa final'!#REF!="Leve"),CONCATENATE("R4C",'Mapa final'!#REF!),"")</f>
        <v>#REF!</v>
      </c>
      <c r="O29" s="55" t="e">
        <f>IF(AND('Mapa final'!#REF!="Media",'Mapa final'!#REF!="Leve"),CONCATENATE("R4C",'Mapa final'!#REF!),"")</f>
        <v>#REF!</v>
      </c>
      <c r="P29" s="53" t="e">
        <f>IF(AND('Mapa final'!#REF!="Media",'Mapa final'!#REF!="Menor"),CONCATENATE("R4C",'Mapa final'!#REF!),"")</f>
        <v>#REF!</v>
      </c>
      <c r="Q29" s="54" t="e">
        <f>IF(AND('Mapa final'!#REF!="Media",'Mapa final'!#REF!="Menor"),CONCATENATE("R4C",'Mapa final'!#REF!),"")</f>
        <v>#REF!</v>
      </c>
      <c r="R29" s="54" t="e">
        <f>IF(AND('Mapa final'!#REF!="Media",'Mapa final'!#REF!="Menor"),CONCATENATE("R4C",'Mapa final'!#REF!),"")</f>
        <v>#REF!</v>
      </c>
      <c r="S29" s="54" t="e">
        <f>IF(AND('Mapa final'!#REF!="Media",'Mapa final'!#REF!="Menor"),CONCATENATE("R4C",'Mapa final'!#REF!),"")</f>
        <v>#REF!</v>
      </c>
      <c r="T29" s="54" t="e">
        <f>IF(AND('Mapa final'!#REF!="Media",'Mapa final'!#REF!="Menor"),CONCATENATE("R4C",'Mapa final'!#REF!),"")</f>
        <v>#REF!</v>
      </c>
      <c r="U29" s="55" t="e">
        <f>IF(AND('Mapa final'!#REF!="Media",'Mapa final'!#REF!="Menor"),CONCATENATE("R4C",'Mapa final'!#REF!),"")</f>
        <v>#REF!</v>
      </c>
      <c r="V29" s="53" t="e">
        <f>IF(AND('Mapa final'!#REF!="Media",'Mapa final'!#REF!="Moderado"),CONCATENATE("R4C",'Mapa final'!#REF!),"")</f>
        <v>#REF!</v>
      </c>
      <c r="W29" s="54" t="e">
        <f>IF(AND('Mapa final'!#REF!="Media",'Mapa final'!#REF!="Moderado"),CONCATENATE("R4C",'Mapa final'!#REF!),"")</f>
        <v>#REF!</v>
      </c>
      <c r="X29" s="54" t="e">
        <f>IF(AND('Mapa final'!#REF!="Media",'Mapa final'!#REF!="Moderado"),CONCATENATE("R4C",'Mapa final'!#REF!),"")</f>
        <v>#REF!</v>
      </c>
      <c r="Y29" s="54" t="e">
        <f>IF(AND('Mapa final'!#REF!="Media",'Mapa final'!#REF!="Moderado"),CONCATENATE("R4C",'Mapa final'!#REF!),"")</f>
        <v>#REF!</v>
      </c>
      <c r="Z29" s="54" t="e">
        <f>IF(AND('Mapa final'!#REF!="Media",'Mapa final'!#REF!="Moderado"),CONCATENATE("R4C",'Mapa final'!#REF!),"")</f>
        <v>#REF!</v>
      </c>
      <c r="AA29" s="55" t="e">
        <f>IF(AND('Mapa final'!#REF!="Media",'Mapa final'!#REF!="Moderado"),CONCATENATE("R4C",'Mapa final'!#REF!),"")</f>
        <v>#REF!</v>
      </c>
      <c r="AB29" s="38" t="e">
        <f>IF(AND('Mapa final'!#REF!="Media",'Mapa final'!#REF!="Mayor"),CONCATENATE("R4C",'Mapa final'!#REF!),"")</f>
        <v>#REF!</v>
      </c>
      <c r="AC29" s="39" t="e">
        <f>IF(AND('Mapa final'!#REF!="Media",'Mapa final'!#REF!="Mayor"),CONCATENATE("R4C",'Mapa final'!#REF!),"")</f>
        <v>#REF!</v>
      </c>
      <c r="AD29" s="39" t="e">
        <f>IF(AND('Mapa final'!#REF!="Media",'Mapa final'!#REF!="Mayor"),CONCATENATE("R4C",'Mapa final'!#REF!),"")</f>
        <v>#REF!</v>
      </c>
      <c r="AE29" s="39" t="e">
        <f>IF(AND('Mapa final'!#REF!="Media",'Mapa final'!#REF!="Mayor"),CONCATENATE("R4C",'Mapa final'!#REF!),"")</f>
        <v>#REF!</v>
      </c>
      <c r="AF29" s="39" t="e">
        <f>IF(AND('Mapa final'!#REF!="Media",'Mapa final'!#REF!="Mayor"),CONCATENATE("R4C",'Mapa final'!#REF!),"")</f>
        <v>#REF!</v>
      </c>
      <c r="AG29" s="40" t="e">
        <f>IF(AND('Mapa final'!#REF!="Media",'Mapa final'!#REF!="Mayor"),CONCATENATE("R4C",'Mapa final'!#REF!),"")</f>
        <v>#REF!</v>
      </c>
      <c r="AH29" s="41" t="e">
        <f>IF(AND('Mapa final'!#REF!="Media",'Mapa final'!#REF!="Catastrófico"),CONCATENATE("R4C",'Mapa final'!#REF!),"")</f>
        <v>#REF!</v>
      </c>
      <c r="AI29" s="42" t="e">
        <f>IF(AND('Mapa final'!#REF!="Media",'Mapa final'!#REF!="Catastrófico"),CONCATENATE("R4C",'Mapa final'!#REF!),"")</f>
        <v>#REF!</v>
      </c>
      <c r="AJ29" s="42" t="e">
        <f>IF(AND('Mapa final'!#REF!="Media",'Mapa final'!#REF!="Catastrófico"),CONCATENATE("R4C",'Mapa final'!#REF!),"")</f>
        <v>#REF!</v>
      </c>
      <c r="AK29" s="42" t="e">
        <f>IF(AND('Mapa final'!#REF!="Media",'Mapa final'!#REF!="Catastrófico"),CONCATENATE("R4C",'Mapa final'!#REF!),"")</f>
        <v>#REF!</v>
      </c>
      <c r="AL29" s="42" t="e">
        <f>IF(AND('Mapa final'!#REF!="Media",'Mapa final'!#REF!="Catastrófico"),CONCATENATE("R4C",'Mapa final'!#REF!),"")</f>
        <v>#REF!</v>
      </c>
      <c r="AM29" s="43" t="e">
        <f>IF(AND('Mapa final'!#REF!="Media",'Mapa final'!#REF!="Catastrófico"),CONCATENATE("R4C",'Mapa final'!#REF!),"")</f>
        <v>#REF!</v>
      </c>
      <c r="AN29" s="69"/>
      <c r="AO29" s="331"/>
      <c r="AP29" s="332"/>
      <c r="AQ29" s="332"/>
      <c r="AR29" s="332"/>
      <c r="AS29" s="332"/>
      <c r="AT29" s="333"/>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row>
    <row r="30" spans="1:76" ht="15" customHeight="1" x14ac:dyDescent="0.25">
      <c r="A30" s="69"/>
      <c r="B30" s="250"/>
      <c r="C30" s="250"/>
      <c r="D30" s="251"/>
      <c r="E30" s="291"/>
      <c r="F30" s="292"/>
      <c r="G30" s="292"/>
      <c r="H30" s="292"/>
      <c r="I30" s="293"/>
      <c r="J30" s="53" t="e">
        <f>IF(AND('Mapa final'!#REF!="Media",'Mapa final'!#REF!="Leve"),CONCATENATE("R5C",'Mapa final'!#REF!),"")</f>
        <v>#REF!</v>
      </c>
      <c r="K30" s="54" t="e">
        <f>IF(AND('Mapa final'!#REF!="Media",'Mapa final'!#REF!="Leve"),CONCATENATE("R5C",'Mapa final'!#REF!),"")</f>
        <v>#REF!</v>
      </c>
      <c r="L30" s="54" t="e">
        <f>IF(AND('Mapa final'!#REF!="Media",'Mapa final'!#REF!="Leve"),CONCATENATE("R5C",'Mapa final'!#REF!),"")</f>
        <v>#REF!</v>
      </c>
      <c r="M30" s="54" t="e">
        <f>IF(AND('Mapa final'!#REF!="Media",'Mapa final'!#REF!="Leve"),CONCATENATE("R5C",'Mapa final'!#REF!),"")</f>
        <v>#REF!</v>
      </c>
      <c r="N30" s="54" t="e">
        <f>IF(AND('Mapa final'!#REF!="Media",'Mapa final'!#REF!="Leve"),CONCATENATE("R5C",'Mapa final'!#REF!),"")</f>
        <v>#REF!</v>
      </c>
      <c r="O30" s="55" t="e">
        <f>IF(AND('Mapa final'!#REF!="Media",'Mapa final'!#REF!="Leve"),CONCATENATE("R5C",'Mapa final'!#REF!),"")</f>
        <v>#REF!</v>
      </c>
      <c r="P30" s="53" t="e">
        <f>IF(AND('Mapa final'!#REF!="Media",'Mapa final'!#REF!="Menor"),CONCATENATE("R5C",'Mapa final'!#REF!),"")</f>
        <v>#REF!</v>
      </c>
      <c r="Q30" s="54" t="e">
        <f>IF(AND('Mapa final'!#REF!="Media",'Mapa final'!#REF!="Menor"),CONCATENATE("R5C",'Mapa final'!#REF!),"")</f>
        <v>#REF!</v>
      </c>
      <c r="R30" s="54" t="e">
        <f>IF(AND('Mapa final'!#REF!="Media",'Mapa final'!#REF!="Menor"),CONCATENATE("R5C",'Mapa final'!#REF!),"")</f>
        <v>#REF!</v>
      </c>
      <c r="S30" s="54" t="e">
        <f>IF(AND('Mapa final'!#REF!="Media",'Mapa final'!#REF!="Menor"),CONCATENATE("R5C",'Mapa final'!#REF!),"")</f>
        <v>#REF!</v>
      </c>
      <c r="T30" s="54" t="e">
        <f>IF(AND('Mapa final'!#REF!="Media",'Mapa final'!#REF!="Menor"),CONCATENATE("R5C",'Mapa final'!#REF!),"")</f>
        <v>#REF!</v>
      </c>
      <c r="U30" s="55" t="e">
        <f>IF(AND('Mapa final'!#REF!="Media",'Mapa final'!#REF!="Menor"),CONCATENATE("R5C",'Mapa final'!#REF!),"")</f>
        <v>#REF!</v>
      </c>
      <c r="V30" s="53" t="e">
        <f>IF(AND('Mapa final'!#REF!="Media",'Mapa final'!#REF!="Moderado"),CONCATENATE("R5C",'Mapa final'!#REF!),"")</f>
        <v>#REF!</v>
      </c>
      <c r="W30" s="54" t="e">
        <f>IF(AND('Mapa final'!#REF!="Media",'Mapa final'!#REF!="Moderado"),CONCATENATE("R5C",'Mapa final'!#REF!),"")</f>
        <v>#REF!</v>
      </c>
      <c r="X30" s="54" t="e">
        <f>IF(AND('Mapa final'!#REF!="Media",'Mapa final'!#REF!="Moderado"),CONCATENATE("R5C",'Mapa final'!#REF!),"")</f>
        <v>#REF!</v>
      </c>
      <c r="Y30" s="54" t="e">
        <f>IF(AND('Mapa final'!#REF!="Media",'Mapa final'!#REF!="Moderado"),CONCATENATE("R5C",'Mapa final'!#REF!),"")</f>
        <v>#REF!</v>
      </c>
      <c r="Z30" s="54" t="e">
        <f>IF(AND('Mapa final'!#REF!="Media",'Mapa final'!#REF!="Moderado"),CONCATENATE("R5C",'Mapa final'!#REF!),"")</f>
        <v>#REF!</v>
      </c>
      <c r="AA30" s="55" t="e">
        <f>IF(AND('Mapa final'!#REF!="Media",'Mapa final'!#REF!="Moderado"),CONCATENATE("R5C",'Mapa final'!#REF!),"")</f>
        <v>#REF!</v>
      </c>
      <c r="AB30" s="38" t="e">
        <f>IF(AND('Mapa final'!#REF!="Media",'Mapa final'!#REF!="Mayor"),CONCATENATE("R5C",'Mapa final'!#REF!),"")</f>
        <v>#REF!</v>
      </c>
      <c r="AC30" s="39" t="e">
        <f>IF(AND('Mapa final'!#REF!="Media",'Mapa final'!#REF!="Mayor"),CONCATENATE("R5C",'Mapa final'!#REF!),"")</f>
        <v>#REF!</v>
      </c>
      <c r="AD30" s="39" t="e">
        <f>IF(AND('Mapa final'!#REF!="Media",'Mapa final'!#REF!="Mayor"),CONCATENATE("R5C",'Mapa final'!#REF!),"")</f>
        <v>#REF!</v>
      </c>
      <c r="AE30" s="39" t="e">
        <f>IF(AND('Mapa final'!#REF!="Media",'Mapa final'!#REF!="Mayor"),CONCATENATE("R5C",'Mapa final'!#REF!),"")</f>
        <v>#REF!</v>
      </c>
      <c r="AF30" s="39" t="e">
        <f>IF(AND('Mapa final'!#REF!="Media",'Mapa final'!#REF!="Mayor"),CONCATENATE("R5C",'Mapa final'!#REF!),"")</f>
        <v>#REF!</v>
      </c>
      <c r="AG30" s="40" t="e">
        <f>IF(AND('Mapa final'!#REF!="Media",'Mapa final'!#REF!="Mayor"),CONCATENATE("R5C",'Mapa final'!#REF!),"")</f>
        <v>#REF!</v>
      </c>
      <c r="AH30" s="41" t="e">
        <f>IF(AND('Mapa final'!#REF!="Media",'Mapa final'!#REF!="Catastrófico"),CONCATENATE("R5C",'Mapa final'!#REF!),"")</f>
        <v>#REF!</v>
      </c>
      <c r="AI30" s="42" t="e">
        <f>IF(AND('Mapa final'!#REF!="Media",'Mapa final'!#REF!="Catastrófico"),CONCATENATE("R5C",'Mapa final'!#REF!),"")</f>
        <v>#REF!</v>
      </c>
      <c r="AJ30" s="42" t="e">
        <f>IF(AND('Mapa final'!#REF!="Media",'Mapa final'!#REF!="Catastrófico"),CONCATENATE("R5C",'Mapa final'!#REF!),"")</f>
        <v>#REF!</v>
      </c>
      <c r="AK30" s="42" t="e">
        <f>IF(AND('Mapa final'!#REF!="Media",'Mapa final'!#REF!="Catastrófico"),CONCATENATE("R5C",'Mapa final'!#REF!),"")</f>
        <v>#REF!</v>
      </c>
      <c r="AL30" s="42" t="e">
        <f>IF(AND('Mapa final'!#REF!="Media",'Mapa final'!#REF!="Catastrófico"),CONCATENATE("R5C",'Mapa final'!#REF!),"")</f>
        <v>#REF!</v>
      </c>
      <c r="AM30" s="43" t="e">
        <f>IF(AND('Mapa final'!#REF!="Media",'Mapa final'!#REF!="Catastrófico"),CONCATENATE("R5C",'Mapa final'!#REF!),"")</f>
        <v>#REF!</v>
      </c>
      <c r="AN30" s="69"/>
      <c r="AO30" s="331"/>
      <c r="AP30" s="332"/>
      <c r="AQ30" s="332"/>
      <c r="AR30" s="332"/>
      <c r="AS30" s="332"/>
      <c r="AT30" s="333"/>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row>
    <row r="31" spans="1:76" ht="15" customHeight="1" x14ac:dyDescent="0.25">
      <c r="A31" s="69"/>
      <c r="B31" s="250"/>
      <c r="C31" s="250"/>
      <c r="D31" s="251"/>
      <c r="E31" s="291"/>
      <c r="F31" s="292"/>
      <c r="G31" s="292"/>
      <c r="H31" s="292"/>
      <c r="I31" s="293"/>
      <c r="J31" s="53" t="e">
        <f>IF(AND('Mapa final'!#REF!="Media",'Mapa final'!#REF!="Leve"),CONCATENATE("R6C",'Mapa final'!#REF!),"")</f>
        <v>#REF!</v>
      </c>
      <c r="K31" s="54" t="e">
        <f>IF(AND('Mapa final'!#REF!="Media",'Mapa final'!#REF!="Leve"),CONCATENATE("R6C",'Mapa final'!#REF!),"")</f>
        <v>#REF!</v>
      </c>
      <c r="L31" s="54" t="e">
        <f>IF(AND('Mapa final'!#REF!="Media",'Mapa final'!#REF!="Leve"),CONCATENATE("R6C",'Mapa final'!#REF!),"")</f>
        <v>#REF!</v>
      </c>
      <c r="M31" s="54" t="e">
        <f>IF(AND('Mapa final'!#REF!="Media",'Mapa final'!#REF!="Leve"),CONCATENATE("R6C",'Mapa final'!#REF!),"")</f>
        <v>#REF!</v>
      </c>
      <c r="N31" s="54" t="e">
        <f>IF(AND('Mapa final'!#REF!="Media",'Mapa final'!#REF!="Leve"),CONCATENATE("R6C",'Mapa final'!#REF!),"")</f>
        <v>#REF!</v>
      </c>
      <c r="O31" s="55" t="e">
        <f>IF(AND('Mapa final'!#REF!="Media",'Mapa final'!#REF!="Leve"),CONCATENATE("R6C",'Mapa final'!#REF!),"")</f>
        <v>#REF!</v>
      </c>
      <c r="P31" s="53" t="e">
        <f>IF(AND('Mapa final'!#REF!="Media",'Mapa final'!#REF!="Menor"),CONCATENATE("R6C",'Mapa final'!#REF!),"")</f>
        <v>#REF!</v>
      </c>
      <c r="Q31" s="54" t="e">
        <f>IF(AND('Mapa final'!#REF!="Media",'Mapa final'!#REF!="Menor"),CONCATENATE("R6C",'Mapa final'!#REF!),"")</f>
        <v>#REF!</v>
      </c>
      <c r="R31" s="54" t="e">
        <f>IF(AND('Mapa final'!#REF!="Media",'Mapa final'!#REF!="Menor"),CONCATENATE("R6C",'Mapa final'!#REF!),"")</f>
        <v>#REF!</v>
      </c>
      <c r="S31" s="54" t="e">
        <f>IF(AND('Mapa final'!#REF!="Media",'Mapa final'!#REF!="Menor"),CONCATENATE("R6C",'Mapa final'!#REF!),"")</f>
        <v>#REF!</v>
      </c>
      <c r="T31" s="54" t="e">
        <f>IF(AND('Mapa final'!#REF!="Media",'Mapa final'!#REF!="Menor"),CONCATENATE("R6C",'Mapa final'!#REF!),"")</f>
        <v>#REF!</v>
      </c>
      <c r="U31" s="55" t="e">
        <f>IF(AND('Mapa final'!#REF!="Media",'Mapa final'!#REF!="Menor"),CONCATENATE("R6C",'Mapa final'!#REF!),"")</f>
        <v>#REF!</v>
      </c>
      <c r="V31" s="53" t="e">
        <f>IF(AND('Mapa final'!#REF!="Media",'Mapa final'!#REF!="Moderado"),CONCATENATE("R6C",'Mapa final'!#REF!),"")</f>
        <v>#REF!</v>
      </c>
      <c r="W31" s="54" t="e">
        <f>IF(AND('Mapa final'!#REF!="Media",'Mapa final'!#REF!="Moderado"),CONCATENATE("R6C",'Mapa final'!#REF!),"")</f>
        <v>#REF!</v>
      </c>
      <c r="X31" s="54" t="e">
        <f>IF(AND('Mapa final'!#REF!="Media",'Mapa final'!#REF!="Moderado"),CONCATENATE("R6C",'Mapa final'!#REF!),"")</f>
        <v>#REF!</v>
      </c>
      <c r="Y31" s="54" t="e">
        <f>IF(AND('Mapa final'!#REF!="Media",'Mapa final'!#REF!="Moderado"),CONCATENATE("R6C",'Mapa final'!#REF!),"")</f>
        <v>#REF!</v>
      </c>
      <c r="Z31" s="54" t="e">
        <f>IF(AND('Mapa final'!#REF!="Media",'Mapa final'!#REF!="Moderado"),CONCATENATE("R6C",'Mapa final'!#REF!),"")</f>
        <v>#REF!</v>
      </c>
      <c r="AA31" s="55" t="e">
        <f>IF(AND('Mapa final'!#REF!="Media",'Mapa final'!#REF!="Moderado"),CONCATENATE("R6C",'Mapa final'!#REF!),"")</f>
        <v>#REF!</v>
      </c>
      <c r="AB31" s="38" t="e">
        <f>IF(AND('Mapa final'!#REF!="Media",'Mapa final'!#REF!="Mayor"),CONCATENATE("R6C",'Mapa final'!#REF!),"")</f>
        <v>#REF!</v>
      </c>
      <c r="AC31" s="39" t="e">
        <f>IF(AND('Mapa final'!#REF!="Media",'Mapa final'!#REF!="Mayor"),CONCATENATE("R6C",'Mapa final'!#REF!),"")</f>
        <v>#REF!</v>
      </c>
      <c r="AD31" s="39" t="e">
        <f>IF(AND('Mapa final'!#REF!="Media",'Mapa final'!#REF!="Mayor"),CONCATENATE("R6C",'Mapa final'!#REF!),"")</f>
        <v>#REF!</v>
      </c>
      <c r="AE31" s="39" t="e">
        <f>IF(AND('Mapa final'!#REF!="Media",'Mapa final'!#REF!="Mayor"),CONCATENATE("R6C",'Mapa final'!#REF!),"")</f>
        <v>#REF!</v>
      </c>
      <c r="AF31" s="39" t="e">
        <f>IF(AND('Mapa final'!#REF!="Media",'Mapa final'!#REF!="Mayor"),CONCATENATE("R6C",'Mapa final'!#REF!),"")</f>
        <v>#REF!</v>
      </c>
      <c r="AG31" s="40" t="e">
        <f>IF(AND('Mapa final'!#REF!="Media",'Mapa final'!#REF!="Mayor"),CONCATENATE("R6C",'Mapa final'!#REF!),"")</f>
        <v>#REF!</v>
      </c>
      <c r="AH31" s="41" t="e">
        <f>IF(AND('Mapa final'!#REF!="Media",'Mapa final'!#REF!="Catastrófico"),CONCATENATE("R6C",'Mapa final'!#REF!),"")</f>
        <v>#REF!</v>
      </c>
      <c r="AI31" s="42" t="e">
        <f>IF(AND('Mapa final'!#REF!="Media",'Mapa final'!#REF!="Catastrófico"),CONCATENATE("R6C",'Mapa final'!#REF!),"")</f>
        <v>#REF!</v>
      </c>
      <c r="AJ31" s="42" t="e">
        <f>IF(AND('Mapa final'!#REF!="Media",'Mapa final'!#REF!="Catastrófico"),CONCATENATE("R6C",'Mapa final'!#REF!),"")</f>
        <v>#REF!</v>
      </c>
      <c r="AK31" s="42" t="e">
        <f>IF(AND('Mapa final'!#REF!="Media",'Mapa final'!#REF!="Catastrófico"),CONCATENATE("R6C",'Mapa final'!#REF!),"")</f>
        <v>#REF!</v>
      </c>
      <c r="AL31" s="42" t="e">
        <f>IF(AND('Mapa final'!#REF!="Media",'Mapa final'!#REF!="Catastrófico"),CONCATENATE("R6C",'Mapa final'!#REF!),"")</f>
        <v>#REF!</v>
      </c>
      <c r="AM31" s="43" t="e">
        <f>IF(AND('Mapa final'!#REF!="Media",'Mapa final'!#REF!="Catastrófico"),CONCATENATE("R6C",'Mapa final'!#REF!),"")</f>
        <v>#REF!</v>
      </c>
      <c r="AN31" s="69"/>
      <c r="AO31" s="331"/>
      <c r="AP31" s="332"/>
      <c r="AQ31" s="332"/>
      <c r="AR31" s="332"/>
      <c r="AS31" s="332"/>
      <c r="AT31" s="333"/>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row>
    <row r="32" spans="1:76" ht="15" customHeight="1" x14ac:dyDescent="0.25">
      <c r="A32" s="69"/>
      <c r="B32" s="250"/>
      <c r="C32" s="250"/>
      <c r="D32" s="251"/>
      <c r="E32" s="291"/>
      <c r="F32" s="292"/>
      <c r="G32" s="292"/>
      <c r="H32" s="292"/>
      <c r="I32" s="293"/>
      <c r="J32" s="53" t="e">
        <f>IF(AND('Mapa final'!#REF!="Media",'Mapa final'!#REF!="Leve"),CONCATENATE("R7C",'Mapa final'!#REF!),"")</f>
        <v>#REF!</v>
      </c>
      <c r="K32" s="54" t="e">
        <f>IF(AND('Mapa final'!#REF!="Media",'Mapa final'!#REF!="Leve"),CONCATENATE("R7C",'Mapa final'!#REF!),"")</f>
        <v>#REF!</v>
      </c>
      <c r="L32" s="54" t="e">
        <f>IF(AND('Mapa final'!#REF!="Media",'Mapa final'!#REF!="Leve"),CONCATENATE("R7C",'Mapa final'!#REF!),"")</f>
        <v>#REF!</v>
      </c>
      <c r="M32" s="54" t="e">
        <f>IF(AND('Mapa final'!#REF!="Media",'Mapa final'!#REF!="Leve"),CONCATENATE("R7C",'Mapa final'!#REF!),"")</f>
        <v>#REF!</v>
      </c>
      <c r="N32" s="54" t="e">
        <f>IF(AND('Mapa final'!#REF!="Media",'Mapa final'!#REF!="Leve"),CONCATENATE("R7C",'Mapa final'!#REF!),"")</f>
        <v>#REF!</v>
      </c>
      <c r="O32" s="55" t="e">
        <f>IF(AND('Mapa final'!#REF!="Media",'Mapa final'!#REF!="Leve"),CONCATENATE("R7C",'Mapa final'!#REF!),"")</f>
        <v>#REF!</v>
      </c>
      <c r="P32" s="53" t="e">
        <f>IF(AND('Mapa final'!#REF!="Media",'Mapa final'!#REF!="Menor"),CONCATENATE("R7C",'Mapa final'!#REF!),"")</f>
        <v>#REF!</v>
      </c>
      <c r="Q32" s="54" t="e">
        <f>IF(AND('Mapa final'!#REF!="Media",'Mapa final'!#REF!="Menor"),CONCATENATE("R7C",'Mapa final'!#REF!),"")</f>
        <v>#REF!</v>
      </c>
      <c r="R32" s="54" t="e">
        <f>IF(AND('Mapa final'!#REF!="Media",'Mapa final'!#REF!="Menor"),CONCATENATE("R7C",'Mapa final'!#REF!),"")</f>
        <v>#REF!</v>
      </c>
      <c r="S32" s="54" t="e">
        <f>IF(AND('Mapa final'!#REF!="Media",'Mapa final'!#REF!="Menor"),CONCATENATE("R7C",'Mapa final'!#REF!),"")</f>
        <v>#REF!</v>
      </c>
      <c r="T32" s="54" t="e">
        <f>IF(AND('Mapa final'!#REF!="Media",'Mapa final'!#REF!="Menor"),CONCATENATE("R7C",'Mapa final'!#REF!),"")</f>
        <v>#REF!</v>
      </c>
      <c r="U32" s="55" t="e">
        <f>IF(AND('Mapa final'!#REF!="Media",'Mapa final'!#REF!="Menor"),CONCATENATE("R7C",'Mapa final'!#REF!),"")</f>
        <v>#REF!</v>
      </c>
      <c r="V32" s="53" t="e">
        <f>IF(AND('Mapa final'!#REF!="Media",'Mapa final'!#REF!="Moderado"),CONCATENATE("R7C",'Mapa final'!#REF!),"")</f>
        <v>#REF!</v>
      </c>
      <c r="W32" s="54" t="e">
        <f>IF(AND('Mapa final'!#REF!="Media",'Mapa final'!#REF!="Moderado"),CONCATENATE("R7C",'Mapa final'!#REF!),"")</f>
        <v>#REF!</v>
      </c>
      <c r="X32" s="54" t="e">
        <f>IF(AND('Mapa final'!#REF!="Media",'Mapa final'!#REF!="Moderado"),CONCATENATE("R7C",'Mapa final'!#REF!),"")</f>
        <v>#REF!</v>
      </c>
      <c r="Y32" s="54" t="e">
        <f>IF(AND('Mapa final'!#REF!="Media",'Mapa final'!#REF!="Moderado"),CONCATENATE("R7C",'Mapa final'!#REF!),"")</f>
        <v>#REF!</v>
      </c>
      <c r="Z32" s="54" t="e">
        <f>IF(AND('Mapa final'!#REF!="Media",'Mapa final'!#REF!="Moderado"),CONCATENATE("R7C",'Mapa final'!#REF!),"")</f>
        <v>#REF!</v>
      </c>
      <c r="AA32" s="55" t="e">
        <f>IF(AND('Mapa final'!#REF!="Media",'Mapa final'!#REF!="Moderado"),CONCATENATE("R7C",'Mapa final'!#REF!),"")</f>
        <v>#REF!</v>
      </c>
      <c r="AB32" s="38" t="e">
        <f>IF(AND('Mapa final'!#REF!="Media",'Mapa final'!#REF!="Mayor"),CONCATENATE("R7C",'Mapa final'!#REF!),"")</f>
        <v>#REF!</v>
      </c>
      <c r="AC32" s="39" t="e">
        <f>IF(AND('Mapa final'!#REF!="Media",'Mapa final'!#REF!="Mayor"),CONCATENATE("R7C",'Mapa final'!#REF!),"")</f>
        <v>#REF!</v>
      </c>
      <c r="AD32" s="39" t="e">
        <f>IF(AND('Mapa final'!#REF!="Media",'Mapa final'!#REF!="Mayor"),CONCATENATE("R7C",'Mapa final'!#REF!),"")</f>
        <v>#REF!</v>
      </c>
      <c r="AE32" s="39" t="e">
        <f>IF(AND('Mapa final'!#REF!="Media",'Mapa final'!#REF!="Mayor"),CONCATENATE("R7C",'Mapa final'!#REF!),"")</f>
        <v>#REF!</v>
      </c>
      <c r="AF32" s="39" t="e">
        <f>IF(AND('Mapa final'!#REF!="Media",'Mapa final'!#REF!="Mayor"),CONCATENATE("R7C",'Mapa final'!#REF!),"")</f>
        <v>#REF!</v>
      </c>
      <c r="AG32" s="40" t="e">
        <f>IF(AND('Mapa final'!#REF!="Media",'Mapa final'!#REF!="Mayor"),CONCATENATE("R7C",'Mapa final'!#REF!),"")</f>
        <v>#REF!</v>
      </c>
      <c r="AH32" s="41" t="e">
        <f>IF(AND('Mapa final'!#REF!="Media",'Mapa final'!#REF!="Catastrófico"),CONCATENATE("R7C",'Mapa final'!#REF!),"")</f>
        <v>#REF!</v>
      </c>
      <c r="AI32" s="42" t="e">
        <f>IF(AND('Mapa final'!#REF!="Media",'Mapa final'!#REF!="Catastrófico"),CONCATENATE("R7C",'Mapa final'!#REF!),"")</f>
        <v>#REF!</v>
      </c>
      <c r="AJ32" s="42" t="e">
        <f>IF(AND('Mapa final'!#REF!="Media",'Mapa final'!#REF!="Catastrófico"),CONCATENATE("R7C",'Mapa final'!#REF!),"")</f>
        <v>#REF!</v>
      </c>
      <c r="AK32" s="42" t="e">
        <f>IF(AND('Mapa final'!#REF!="Media",'Mapa final'!#REF!="Catastrófico"),CONCATENATE("R7C",'Mapa final'!#REF!),"")</f>
        <v>#REF!</v>
      </c>
      <c r="AL32" s="42" t="e">
        <f>IF(AND('Mapa final'!#REF!="Media",'Mapa final'!#REF!="Catastrófico"),CONCATENATE("R7C",'Mapa final'!#REF!),"")</f>
        <v>#REF!</v>
      </c>
      <c r="AM32" s="43" t="e">
        <f>IF(AND('Mapa final'!#REF!="Media",'Mapa final'!#REF!="Catastrófico"),CONCATENATE("R7C",'Mapa final'!#REF!),"")</f>
        <v>#REF!</v>
      </c>
      <c r="AN32" s="69"/>
      <c r="AO32" s="331"/>
      <c r="AP32" s="332"/>
      <c r="AQ32" s="332"/>
      <c r="AR32" s="332"/>
      <c r="AS32" s="332"/>
      <c r="AT32" s="333"/>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row>
    <row r="33" spans="1:80" ht="15" customHeight="1" x14ac:dyDescent="0.25">
      <c r="A33" s="69"/>
      <c r="B33" s="250"/>
      <c r="C33" s="250"/>
      <c r="D33" s="251"/>
      <c r="E33" s="291"/>
      <c r="F33" s="292"/>
      <c r="G33" s="292"/>
      <c r="H33" s="292"/>
      <c r="I33" s="293"/>
      <c r="J33" s="53" t="e">
        <f>IF(AND('Mapa final'!#REF!="Media",'Mapa final'!#REF!="Leve"),CONCATENATE("R8C",'Mapa final'!#REF!),"")</f>
        <v>#REF!</v>
      </c>
      <c r="K33" s="54" t="e">
        <f>IF(AND('Mapa final'!#REF!="Media",'Mapa final'!#REF!="Leve"),CONCATENATE("R8C",'Mapa final'!#REF!),"")</f>
        <v>#REF!</v>
      </c>
      <c r="L33" s="54" t="e">
        <f>IF(AND('Mapa final'!#REF!="Media",'Mapa final'!#REF!="Leve"),CONCATENATE("R8C",'Mapa final'!#REF!),"")</f>
        <v>#REF!</v>
      </c>
      <c r="M33" s="54" t="e">
        <f>IF(AND('Mapa final'!#REF!="Media",'Mapa final'!#REF!="Leve"),CONCATENATE("R8C",'Mapa final'!#REF!),"")</f>
        <v>#REF!</v>
      </c>
      <c r="N33" s="54" t="e">
        <f>IF(AND('Mapa final'!#REF!="Media",'Mapa final'!#REF!="Leve"),CONCATENATE("R8C",'Mapa final'!#REF!),"")</f>
        <v>#REF!</v>
      </c>
      <c r="O33" s="55" t="e">
        <f>IF(AND('Mapa final'!#REF!="Media",'Mapa final'!#REF!="Leve"),CONCATENATE("R8C",'Mapa final'!#REF!),"")</f>
        <v>#REF!</v>
      </c>
      <c r="P33" s="53" t="e">
        <f>IF(AND('Mapa final'!#REF!="Media",'Mapa final'!#REF!="Menor"),CONCATENATE("R8C",'Mapa final'!#REF!),"")</f>
        <v>#REF!</v>
      </c>
      <c r="Q33" s="54" t="e">
        <f>IF(AND('Mapa final'!#REF!="Media",'Mapa final'!#REF!="Menor"),CONCATENATE("R8C",'Mapa final'!#REF!),"")</f>
        <v>#REF!</v>
      </c>
      <c r="R33" s="54" t="e">
        <f>IF(AND('Mapa final'!#REF!="Media",'Mapa final'!#REF!="Menor"),CONCATENATE("R8C",'Mapa final'!#REF!),"")</f>
        <v>#REF!</v>
      </c>
      <c r="S33" s="54" t="e">
        <f>IF(AND('Mapa final'!#REF!="Media",'Mapa final'!#REF!="Menor"),CONCATENATE("R8C",'Mapa final'!#REF!),"")</f>
        <v>#REF!</v>
      </c>
      <c r="T33" s="54" t="e">
        <f>IF(AND('Mapa final'!#REF!="Media",'Mapa final'!#REF!="Menor"),CONCATENATE("R8C",'Mapa final'!#REF!),"")</f>
        <v>#REF!</v>
      </c>
      <c r="U33" s="55" t="e">
        <f>IF(AND('Mapa final'!#REF!="Media",'Mapa final'!#REF!="Menor"),CONCATENATE("R8C",'Mapa final'!#REF!),"")</f>
        <v>#REF!</v>
      </c>
      <c r="V33" s="53" t="e">
        <f>IF(AND('Mapa final'!#REF!="Media",'Mapa final'!#REF!="Moderado"),CONCATENATE("R8C",'Mapa final'!#REF!),"")</f>
        <v>#REF!</v>
      </c>
      <c r="W33" s="54" t="e">
        <f>IF(AND('Mapa final'!#REF!="Media",'Mapa final'!#REF!="Moderado"),CONCATENATE("R8C",'Mapa final'!#REF!),"")</f>
        <v>#REF!</v>
      </c>
      <c r="X33" s="54" t="e">
        <f>IF(AND('Mapa final'!#REF!="Media",'Mapa final'!#REF!="Moderado"),CONCATENATE("R8C",'Mapa final'!#REF!),"")</f>
        <v>#REF!</v>
      </c>
      <c r="Y33" s="54" t="e">
        <f>IF(AND('Mapa final'!#REF!="Media",'Mapa final'!#REF!="Moderado"),CONCATENATE("R8C",'Mapa final'!#REF!),"")</f>
        <v>#REF!</v>
      </c>
      <c r="Z33" s="54" t="e">
        <f>IF(AND('Mapa final'!#REF!="Media",'Mapa final'!#REF!="Moderado"),CONCATENATE("R8C",'Mapa final'!#REF!),"")</f>
        <v>#REF!</v>
      </c>
      <c r="AA33" s="55" t="e">
        <f>IF(AND('Mapa final'!#REF!="Media",'Mapa final'!#REF!="Moderado"),CONCATENATE("R8C",'Mapa final'!#REF!),"")</f>
        <v>#REF!</v>
      </c>
      <c r="AB33" s="38" t="e">
        <f>IF(AND('Mapa final'!#REF!="Media",'Mapa final'!#REF!="Mayor"),CONCATENATE("R8C",'Mapa final'!#REF!),"")</f>
        <v>#REF!</v>
      </c>
      <c r="AC33" s="39" t="e">
        <f>IF(AND('Mapa final'!#REF!="Media",'Mapa final'!#REF!="Mayor"),CONCATENATE("R8C",'Mapa final'!#REF!),"")</f>
        <v>#REF!</v>
      </c>
      <c r="AD33" s="39" t="e">
        <f>IF(AND('Mapa final'!#REF!="Media",'Mapa final'!#REF!="Mayor"),CONCATENATE("R8C",'Mapa final'!#REF!),"")</f>
        <v>#REF!</v>
      </c>
      <c r="AE33" s="39" t="e">
        <f>IF(AND('Mapa final'!#REF!="Media",'Mapa final'!#REF!="Mayor"),CONCATENATE("R8C",'Mapa final'!#REF!),"")</f>
        <v>#REF!</v>
      </c>
      <c r="AF33" s="39" t="e">
        <f>IF(AND('Mapa final'!#REF!="Media",'Mapa final'!#REF!="Mayor"),CONCATENATE("R8C",'Mapa final'!#REF!),"")</f>
        <v>#REF!</v>
      </c>
      <c r="AG33" s="40" t="e">
        <f>IF(AND('Mapa final'!#REF!="Media",'Mapa final'!#REF!="Mayor"),CONCATENATE("R8C",'Mapa final'!#REF!),"")</f>
        <v>#REF!</v>
      </c>
      <c r="AH33" s="41" t="e">
        <f>IF(AND('Mapa final'!#REF!="Media",'Mapa final'!#REF!="Catastrófico"),CONCATENATE("R8C",'Mapa final'!#REF!),"")</f>
        <v>#REF!</v>
      </c>
      <c r="AI33" s="42" t="e">
        <f>IF(AND('Mapa final'!#REF!="Media",'Mapa final'!#REF!="Catastrófico"),CONCATENATE("R8C",'Mapa final'!#REF!),"")</f>
        <v>#REF!</v>
      </c>
      <c r="AJ33" s="42" t="e">
        <f>IF(AND('Mapa final'!#REF!="Media",'Mapa final'!#REF!="Catastrófico"),CONCATENATE("R8C",'Mapa final'!#REF!),"")</f>
        <v>#REF!</v>
      </c>
      <c r="AK33" s="42" t="e">
        <f>IF(AND('Mapa final'!#REF!="Media",'Mapa final'!#REF!="Catastrófico"),CONCATENATE("R8C",'Mapa final'!#REF!),"")</f>
        <v>#REF!</v>
      </c>
      <c r="AL33" s="42" t="e">
        <f>IF(AND('Mapa final'!#REF!="Media",'Mapa final'!#REF!="Catastrófico"),CONCATENATE("R8C",'Mapa final'!#REF!),"")</f>
        <v>#REF!</v>
      </c>
      <c r="AM33" s="43" t="e">
        <f>IF(AND('Mapa final'!#REF!="Media",'Mapa final'!#REF!="Catastrófico"),CONCATENATE("R8C",'Mapa final'!#REF!),"")</f>
        <v>#REF!</v>
      </c>
      <c r="AN33" s="69"/>
      <c r="AO33" s="331"/>
      <c r="AP33" s="332"/>
      <c r="AQ33" s="332"/>
      <c r="AR33" s="332"/>
      <c r="AS33" s="332"/>
      <c r="AT33" s="333"/>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row>
    <row r="34" spans="1:80" ht="15" customHeight="1" x14ac:dyDescent="0.25">
      <c r="A34" s="69"/>
      <c r="B34" s="250"/>
      <c r="C34" s="250"/>
      <c r="D34" s="251"/>
      <c r="E34" s="291"/>
      <c r="F34" s="292"/>
      <c r="G34" s="292"/>
      <c r="H34" s="292"/>
      <c r="I34" s="293"/>
      <c r="J34" s="53" t="e">
        <f>IF(AND('Mapa final'!#REF!="Media",'Mapa final'!#REF!="Leve"),CONCATENATE("R9C",'Mapa final'!#REF!),"")</f>
        <v>#REF!</v>
      </c>
      <c r="K34" s="54" t="e">
        <f>IF(AND('Mapa final'!#REF!="Media",'Mapa final'!#REF!="Leve"),CONCATENATE("R9C",'Mapa final'!#REF!),"")</f>
        <v>#REF!</v>
      </c>
      <c r="L34" s="54" t="e">
        <f>IF(AND('Mapa final'!#REF!="Media",'Mapa final'!#REF!="Leve"),CONCATENATE("R9C",'Mapa final'!#REF!),"")</f>
        <v>#REF!</v>
      </c>
      <c r="M34" s="54" t="e">
        <f>IF(AND('Mapa final'!#REF!="Media",'Mapa final'!#REF!="Leve"),CONCATENATE("R9C",'Mapa final'!#REF!),"")</f>
        <v>#REF!</v>
      </c>
      <c r="N34" s="54" t="e">
        <f>IF(AND('Mapa final'!#REF!="Media",'Mapa final'!#REF!="Leve"),CONCATENATE("R9C",'Mapa final'!#REF!),"")</f>
        <v>#REF!</v>
      </c>
      <c r="O34" s="55" t="e">
        <f>IF(AND('Mapa final'!#REF!="Media",'Mapa final'!#REF!="Leve"),CONCATENATE("R9C",'Mapa final'!#REF!),"")</f>
        <v>#REF!</v>
      </c>
      <c r="P34" s="53" t="e">
        <f>IF(AND('Mapa final'!#REF!="Media",'Mapa final'!#REF!="Menor"),CONCATENATE("R9C",'Mapa final'!#REF!),"")</f>
        <v>#REF!</v>
      </c>
      <c r="Q34" s="54" t="e">
        <f>IF(AND('Mapa final'!#REF!="Media",'Mapa final'!#REF!="Menor"),CONCATENATE("R9C",'Mapa final'!#REF!),"")</f>
        <v>#REF!</v>
      </c>
      <c r="R34" s="54" t="e">
        <f>IF(AND('Mapa final'!#REF!="Media",'Mapa final'!#REF!="Menor"),CONCATENATE("R9C",'Mapa final'!#REF!),"")</f>
        <v>#REF!</v>
      </c>
      <c r="S34" s="54" t="e">
        <f>IF(AND('Mapa final'!#REF!="Media",'Mapa final'!#REF!="Menor"),CONCATENATE("R9C",'Mapa final'!#REF!),"")</f>
        <v>#REF!</v>
      </c>
      <c r="T34" s="54" t="e">
        <f>IF(AND('Mapa final'!#REF!="Media",'Mapa final'!#REF!="Menor"),CONCATENATE("R9C",'Mapa final'!#REF!),"")</f>
        <v>#REF!</v>
      </c>
      <c r="U34" s="55" t="e">
        <f>IF(AND('Mapa final'!#REF!="Media",'Mapa final'!#REF!="Menor"),CONCATENATE("R9C",'Mapa final'!#REF!),"")</f>
        <v>#REF!</v>
      </c>
      <c r="V34" s="53" t="e">
        <f>IF(AND('Mapa final'!#REF!="Media",'Mapa final'!#REF!="Moderado"),CONCATENATE("R9C",'Mapa final'!#REF!),"")</f>
        <v>#REF!</v>
      </c>
      <c r="W34" s="54" t="e">
        <f>IF(AND('Mapa final'!#REF!="Media",'Mapa final'!#REF!="Moderado"),CONCATENATE("R9C",'Mapa final'!#REF!),"")</f>
        <v>#REF!</v>
      </c>
      <c r="X34" s="54" t="e">
        <f>IF(AND('Mapa final'!#REF!="Media",'Mapa final'!#REF!="Moderado"),CONCATENATE("R9C",'Mapa final'!#REF!),"")</f>
        <v>#REF!</v>
      </c>
      <c r="Y34" s="54" t="e">
        <f>IF(AND('Mapa final'!#REF!="Media",'Mapa final'!#REF!="Moderado"),CONCATENATE("R9C",'Mapa final'!#REF!),"")</f>
        <v>#REF!</v>
      </c>
      <c r="Z34" s="54" t="e">
        <f>IF(AND('Mapa final'!#REF!="Media",'Mapa final'!#REF!="Moderado"),CONCATENATE("R9C",'Mapa final'!#REF!),"")</f>
        <v>#REF!</v>
      </c>
      <c r="AA34" s="55" t="e">
        <f>IF(AND('Mapa final'!#REF!="Media",'Mapa final'!#REF!="Moderado"),CONCATENATE("R9C",'Mapa final'!#REF!),"")</f>
        <v>#REF!</v>
      </c>
      <c r="AB34" s="38" t="e">
        <f>IF(AND('Mapa final'!#REF!="Media",'Mapa final'!#REF!="Mayor"),CONCATENATE("R9C",'Mapa final'!#REF!),"")</f>
        <v>#REF!</v>
      </c>
      <c r="AC34" s="39" t="e">
        <f>IF(AND('Mapa final'!#REF!="Media",'Mapa final'!#REF!="Mayor"),CONCATENATE("R9C",'Mapa final'!#REF!),"")</f>
        <v>#REF!</v>
      </c>
      <c r="AD34" s="39" t="e">
        <f>IF(AND('Mapa final'!#REF!="Media",'Mapa final'!#REF!="Mayor"),CONCATENATE("R9C",'Mapa final'!#REF!),"")</f>
        <v>#REF!</v>
      </c>
      <c r="AE34" s="39" t="e">
        <f>IF(AND('Mapa final'!#REF!="Media",'Mapa final'!#REF!="Mayor"),CONCATENATE("R9C",'Mapa final'!#REF!),"")</f>
        <v>#REF!</v>
      </c>
      <c r="AF34" s="39" t="e">
        <f>IF(AND('Mapa final'!#REF!="Media",'Mapa final'!#REF!="Mayor"),CONCATENATE("R9C",'Mapa final'!#REF!),"")</f>
        <v>#REF!</v>
      </c>
      <c r="AG34" s="40" t="e">
        <f>IF(AND('Mapa final'!#REF!="Media",'Mapa final'!#REF!="Mayor"),CONCATENATE("R9C",'Mapa final'!#REF!),"")</f>
        <v>#REF!</v>
      </c>
      <c r="AH34" s="41" t="e">
        <f>IF(AND('Mapa final'!#REF!="Media",'Mapa final'!#REF!="Catastrófico"),CONCATENATE("R9C",'Mapa final'!#REF!),"")</f>
        <v>#REF!</v>
      </c>
      <c r="AI34" s="42" t="e">
        <f>IF(AND('Mapa final'!#REF!="Media",'Mapa final'!#REF!="Catastrófico"),CONCATENATE("R9C",'Mapa final'!#REF!),"")</f>
        <v>#REF!</v>
      </c>
      <c r="AJ34" s="42" t="e">
        <f>IF(AND('Mapa final'!#REF!="Media",'Mapa final'!#REF!="Catastrófico"),CONCATENATE("R9C",'Mapa final'!#REF!),"")</f>
        <v>#REF!</v>
      </c>
      <c r="AK34" s="42" t="e">
        <f>IF(AND('Mapa final'!#REF!="Media",'Mapa final'!#REF!="Catastrófico"),CONCATENATE("R9C",'Mapa final'!#REF!),"")</f>
        <v>#REF!</v>
      </c>
      <c r="AL34" s="42" t="e">
        <f>IF(AND('Mapa final'!#REF!="Media",'Mapa final'!#REF!="Catastrófico"),CONCATENATE("R9C",'Mapa final'!#REF!),"")</f>
        <v>#REF!</v>
      </c>
      <c r="AM34" s="43" t="e">
        <f>IF(AND('Mapa final'!#REF!="Media",'Mapa final'!#REF!="Catastrófico"),CONCATENATE("R9C",'Mapa final'!#REF!),"")</f>
        <v>#REF!</v>
      </c>
      <c r="AN34" s="69"/>
      <c r="AO34" s="331"/>
      <c r="AP34" s="332"/>
      <c r="AQ34" s="332"/>
      <c r="AR34" s="332"/>
      <c r="AS34" s="332"/>
      <c r="AT34" s="333"/>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row>
    <row r="35" spans="1:80" ht="15.75" customHeight="1" thickBot="1" x14ac:dyDescent="0.3">
      <c r="A35" s="69"/>
      <c r="B35" s="250"/>
      <c r="C35" s="250"/>
      <c r="D35" s="251"/>
      <c r="E35" s="294"/>
      <c r="F35" s="295"/>
      <c r="G35" s="295"/>
      <c r="H35" s="295"/>
      <c r="I35" s="296"/>
      <c r="J35" s="53" t="e">
        <f>IF(AND('Mapa final'!#REF!="Media",'Mapa final'!#REF!="Leve"),CONCATENATE("R10C",'Mapa final'!#REF!),"")</f>
        <v>#REF!</v>
      </c>
      <c r="K35" s="54" t="e">
        <f>IF(AND('Mapa final'!#REF!="Media",'Mapa final'!#REF!="Leve"),CONCATENATE("R10C",'Mapa final'!#REF!),"")</f>
        <v>#REF!</v>
      </c>
      <c r="L35" s="54" t="e">
        <f>IF(AND('Mapa final'!#REF!="Media",'Mapa final'!#REF!="Leve"),CONCATENATE("R10C",'Mapa final'!#REF!),"")</f>
        <v>#REF!</v>
      </c>
      <c r="M35" s="54" t="e">
        <f>IF(AND('Mapa final'!#REF!="Media",'Mapa final'!#REF!="Leve"),CONCATENATE("R10C",'Mapa final'!#REF!),"")</f>
        <v>#REF!</v>
      </c>
      <c r="N35" s="54" t="e">
        <f>IF(AND('Mapa final'!#REF!="Media",'Mapa final'!#REF!="Leve"),CONCATENATE("R10C",'Mapa final'!#REF!),"")</f>
        <v>#REF!</v>
      </c>
      <c r="O35" s="55" t="e">
        <f>IF(AND('Mapa final'!#REF!="Media",'Mapa final'!#REF!="Leve"),CONCATENATE("R10C",'Mapa final'!#REF!),"")</f>
        <v>#REF!</v>
      </c>
      <c r="P35" s="53" t="e">
        <f>IF(AND('Mapa final'!#REF!="Media",'Mapa final'!#REF!="Menor"),CONCATENATE("R10C",'Mapa final'!#REF!),"")</f>
        <v>#REF!</v>
      </c>
      <c r="Q35" s="54" t="e">
        <f>IF(AND('Mapa final'!#REF!="Media",'Mapa final'!#REF!="Menor"),CONCATENATE("R10C",'Mapa final'!#REF!),"")</f>
        <v>#REF!</v>
      </c>
      <c r="R35" s="54" t="e">
        <f>IF(AND('Mapa final'!#REF!="Media",'Mapa final'!#REF!="Menor"),CONCATENATE("R10C",'Mapa final'!#REF!),"")</f>
        <v>#REF!</v>
      </c>
      <c r="S35" s="54" t="e">
        <f>IF(AND('Mapa final'!#REF!="Media",'Mapa final'!#REF!="Menor"),CONCATENATE("R10C",'Mapa final'!#REF!),"")</f>
        <v>#REF!</v>
      </c>
      <c r="T35" s="54" t="e">
        <f>IF(AND('Mapa final'!#REF!="Media",'Mapa final'!#REF!="Menor"),CONCATENATE("R10C",'Mapa final'!#REF!),"")</f>
        <v>#REF!</v>
      </c>
      <c r="U35" s="55" t="e">
        <f>IF(AND('Mapa final'!#REF!="Media",'Mapa final'!#REF!="Menor"),CONCATENATE("R10C",'Mapa final'!#REF!),"")</f>
        <v>#REF!</v>
      </c>
      <c r="V35" s="53" t="e">
        <f>IF(AND('Mapa final'!#REF!="Media",'Mapa final'!#REF!="Moderado"),CONCATENATE("R10C",'Mapa final'!#REF!),"")</f>
        <v>#REF!</v>
      </c>
      <c r="W35" s="54" t="e">
        <f>IF(AND('Mapa final'!#REF!="Media",'Mapa final'!#REF!="Moderado"),CONCATENATE("R10C",'Mapa final'!#REF!),"")</f>
        <v>#REF!</v>
      </c>
      <c r="X35" s="54" t="e">
        <f>IF(AND('Mapa final'!#REF!="Media",'Mapa final'!#REF!="Moderado"),CONCATENATE("R10C",'Mapa final'!#REF!),"")</f>
        <v>#REF!</v>
      </c>
      <c r="Y35" s="54" t="e">
        <f>IF(AND('Mapa final'!#REF!="Media",'Mapa final'!#REF!="Moderado"),CONCATENATE("R10C",'Mapa final'!#REF!),"")</f>
        <v>#REF!</v>
      </c>
      <c r="Z35" s="54" t="e">
        <f>IF(AND('Mapa final'!#REF!="Media",'Mapa final'!#REF!="Moderado"),CONCATENATE("R10C",'Mapa final'!#REF!),"")</f>
        <v>#REF!</v>
      </c>
      <c r="AA35" s="55" t="e">
        <f>IF(AND('Mapa final'!#REF!="Media",'Mapa final'!#REF!="Moderado"),CONCATENATE("R10C",'Mapa final'!#REF!),"")</f>
        <v>#REF!</v>
      </c>
      <c r="AB35" s="44" t="e">
        <f>IF(AND('Mapa final'!#REF!="Media",'Mapa final'!#REF!="Mayor"),CONCATENATE("R10C",'Mapa final'!#REF!),"")</f>
        <v>#REF!</v>
      </c>
      <c r="AC35" s="45" t="e">
        <f>IF(AND('Mapa final'!#REF!="Media",'Mapa final'!#REF!="Mayor"),CONCATENATE("R10C",'Mapa final'!#REF!),"")</f>
        <v>#REF!</v>
      </c>
      <c r="AD35" s="45" t="e">
        <f>IF(AND('Mapa final'!#REF!="Media",'Mapa final'!#REF!="Mayor"),CONCATENATE("R10C",'Mapa final'!#REF!),"")</f>
        <v>#REF!</v>
      </c>
      <c r="AE35" s="45" t="e">
        <f>IF(AND('Mapa final'!#REF!="Media",'Mapa final'!#REF!="Mayor"),CONCATENATE("R10C",'Mapa final'!#REF!),"")</f>
        <v>#REF!</v>
      </c>
      <c r="AF35" s="45" t="e">
        <f>IF(AND('Mapa final'!#REF!="Media",'Mapa final'!#REF!="Mayor"),CONCATENATE("R10C",'Mapa final'!#REF!),"")</f>
        <v>#REF!</v>
      </c>
      <c r="AG35" s="46" t="e">
        <f>IF(AND('Mapa final'!#REF!="Media",'Mapa final'!#REF!="Mayor"),CONCATENATE("R10C",'Mapa final'!#REF!),"")</f>
        <v>#REF!</v>
      </c>
      <c r="AH35" s="47" t="e">
        <f>IF(AND('Mapa final'!#REF!="Media",'Mapa final'!#REF!="Catastrófico"),CONCATENATE("R10C",'Mapa final'!#REF!),"")</f>
        <v>#REF!</v>
      </c>
      <c r="AI35" s="48" t="e">
        <f>IF(AND('Mapa final'!#REF!="Media",'Mapa final'!#REF!="Catastrófico"),CONCATENATE("R10C",'Mapa final'!#REF!),"")</f>
        <v>#REF!</v>
      </c>
      <c r="AJ35" s="48" t="e">
        <f>IF(AND('Mapa final'!#REF!="Media",'Mapa final'!#REF!="Catastrófico"),CONCATENATE("R10C",'Mapa final'!#REF!),"")</f>
        <v>#REF!</v>
      </c>
      <c r="AK35" s="48" t="e">
        <f>IF(AND('Mapa final'!#REF!="Media",'Mapa final'!#REF!="Catastrófico"),CONCATENATE("R10C",'Mapa final'!#REF!),"")</f>
        <v>#REF!</v>
      </c>
      <c r="AL35" s="48" t="e">
        <f>IF(AND('Mapa final'!#REF!="Media",'Mapa final'!#REF!="Catastrófico"),CONCATENATE("R10C",'Mapa final'!#REF!),"")</f>
        <v>#REF!</v>
      </c>
      <c r="AM35" s="49" t="e">
        <f>IF(AND('Mapa final'!#REF!="Media",'Mapa final'!#REF!="Catastrófico"),CONCATENATE("R10C",'Mapa final'!#REF!),"")</f>
        <v>#REF!</v>
      </c>
      <c r="AN35" s="69"/>
      <c r="AO35" s="334"/>
      <c r="AP35" s="335"/>
      <c r="AQ35" s="335"/>
      <c r="AR35" s="335"/>
      <c r="AS35" s="335"/>
      <c r="AT35" s="336"/>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row>
    <row r="36" spans="1:80" ht="15" customHeight="1" x14ac:dyDescent="0.25">
      <c r="A36" s="69"/>
      <c r="B36" s="250"/>
      <c r="C36" s="250"/>
      <c r="D36" s="251"/>
      <c r="E36" s="288" t="s">
        <v>114</v>
      </c>
      <c r="F36" s="289"/>
      <c r="G36" s="289"/>
      <c r="H36" s="289"/>
      <c r="I36" s="289"/>
      <c r="J36" s="59" t="str">
        <f>IF(AND('Mapa final'!$Y$12="Baja",'Mapa final'!$AA$12="Leve"),CONCATENATE("R1C",'Mapa final'!$O$12),"")</f>
        <v>R1C1</v>
      </c>
      <c r="K36" s="60" t="str">
        <f>IF(AND('Mapa final'!$Y$13="Baja",'Mapa final'!$AA$13="Leve"),CONCATENATE("R1C",'Mapa final'!$O$13),"")</f>
        <v/>
      </c>
      <c r="L36" s="60" t="str">
        <f>IF(AND('Mapa final'!$Y$14="Baja",'Mapa final'!$AA$14="Leve"),CONCATENATE("R1C",'Mapa final'!$O$14),"")</f>
        <v/>
      </c>
      <c r="M36" s="60" t="e">
        <f>IF(AND('Mapa final'!#REF!="Baja",'Mapa final'!#REF!="Leve"),CONCATENATE("R1C",'Mapa final'!#REF!),"")</f>
        <v>#REF!</v>
      </c>
      <c r="N36" s="60" t="e">
        <f>IF(AND('Mapa final'!#REF!="Baja",'Mapa final'!#REF!="Leve"),CONCATENATE("R1C",'Mapa final'!#REF!),"")</f>
        <v>#REF!</v>
      </c>
      <c r="O36" s="61" t="e">
        <f>IF(AND('Mapa final'!#REF!="Baja",'Mapa final'!#REF!="Leve"),CONCATENATE("R1C",'Mapa final'!#REF!),"")</f>
        <v>#REF!</v>
      </c>
      <c r="P36" s="50" t="str">
        <f>IF(AND('Mapa final'!$Y$12="Baja",'Mapa final'!$AA$12="Menor"),CONCATENATE("R1C",'Mapa final'!$O$12),"")</f>
        <v/>
      </c>
      <c r="Q36" s="51" t="str">
        <f>IF(AND('Mapa final'!$Y$13="Baja",'Mapa final'!$AA$13="Menor"),CONCATENATE("R1C",'Mapa final'!$O$13),"")</f>
        <v/>
      </c>
      <c r="R36" s="51" t="str">
        <f>IF(AND('Mapa final'!$Y$14="Baja",'Mapa final'!$AA$14="Menor"),CONCATENATE("R1C",'Mapa final'!$O$14),"")</f>
        <v/>
      </c>
      <c r="S36" s="51" t="e">
        <f>IF(AND('Mapa final'!#REF!="Baja",'Mapa final'!#REF!="Menor"),CONCATENATE("R1C",'Mapa final'!#REF!),"")</f>
        <v>#REF!</v>
      </c>
      <c r="T36" s="51" t="e">
        <f>IF(AND('Mapa final'!#REF!="Baja",'Mapa final'!#REF!="Menor"),CONCATENATE("R1C",'Mapa final'!#REF!),"")</f>
        <v>#REF!</v>
      </c>
      <c r="U36" s="52" t="e">
        <f>IF(AND('Mapa final'!#REF!="Baja",'Mapa final'!#REF!="Menor"),CONCATENATE("R1C",'Mapa final'!#REF!),"")</f>
        <v>#REF!</v>
      </c>
      <c r="V36" s="50" t="str">
        <f>IF(AND('Mapa final'!$Y$12="Baja",'Mapa final'!$AA$12="Moderado"),CONCATENATE("R1C",'Mapa final'!$O$12),"")</f>
        <v/>
      </c>
      <c r="W36" s="51" t="str">
        <f>IF(AND('Mapa final'!$Y$13="Baja",'Mapa final'!$AA$13="Moderado"),CONCATENATE("R1C",'Mapa final'!$O$13),"")</f>
        <v/>
      </c>
      <c r="X36" s="51" t="str">
        <f>IF(AND('Mapa final'!$Y$14="Baja",'Mapa final'!$AA$14="Moderado"),CONCATENATE("R1C",'Mapa final'!$O$14),"")</f>
        <v/>
      </c>
      <c r="Y36" s="51" t="e">
        <f>IF(AND('Mapa final'!#REF!="Baja",'Mapa final'!#REF!="Moderado"),CONCATENATE("R1C",'Mapa final'!#REF!),"")</f>
        <v>#REF!</v>
      </c>
      <c r="Z36" s="51" t="e">
        <f>IF(AND('Mapa final'!#REF!="Baja",'Mapa final'!#REF!="Moderado"),CONCATENATE("R1C",'Mapa final'!#REF!),"")</f>
        <v>#REF!</v>
      </c>
      <c r="AA36" s="52" t="e">
        <f>IF(AND('Mapa final'!#REF!="Baja",'Mapa final'!#REF!="Moderado"),CONCATENATE("R1C",'Mapa final'!#REF!),"")</f>
        <v>#REF!</v>
      </c>
      <c r="AB36" s="32" t="str">
        <f>IF(AND('Mapa final'!$Y$12="Baja",'Mapa final'!$AA$12="Mayor"),CONCATENATE("R1C",'Mapa final'!$O$12),"")</f>
        <v/>
      </c>
      <c r="AC36" s="33" t="str">
        <f>IF(AND('Mapa final'!$Y$13="Baja",'Mapa final'!$AA$13="Mayor"),CONCATENATE("R1C",'Mapa final'!$O$13),"")</f>
        <v/>
      </c>
      <c r="AD36" s="33" t="str">
        <f>IF(AND('Mapa final'!$Y$14="Baja",'Mapa final'!$AA$14="Mayor"),CONCATENATE("R1C",'Mapa final'!$O$14),"")</f>
        <v/>
      </c>
      <c r="AE36" s="33" t="e">
        <f>IF(AND('Mapa final'!#REF!="Baja",'Mapa final'!#REF!="Mayor"),CONCATENATE("R1C",'Mapa final'!#REF!),"")</f>
        <v>#REF!</v>
      </c>
      <c r="AF36" s="33" t="e">
        <f>IF(AND('Mapa final'!#REF!="Baja",'Mapa final'!#REF!="Mayor"),CONCATENATE("R1C",'Mapa final'!#REF!),"")</f>
        <v>#REF!</v>
      </c>
      <c r="AG36" s="34" t="e">
        <f>IF(AND('Mapa final'!#REF!="Baja",'Mapa final'!#REF!="Mayor"),CONCATENATE("R1C",'Mapa final'!#REF!),"")</f>
        <v>#REF!</v>
      </c>
      <c r="AH36" s="35" t="str">
        <f>IF(AND('Mapa final'!$Y$12="Baja",'Mapa final'!$AA$12="Catastrófico"),CONCATENATE("R1C",'Mapa final'!$O$12),"")</f>
        <v/>
      </c>
      <c r="AI36" s="36" t="str">
        <f>IF(AND('Mapa final'!$Y$13="Baja",'Mapa final'!$AA$13="Catastrófico"),CONCATENATE("R1C",'Mapa final'!$O$13),"")</f>
        <v/>
      </c>
      <c r="AJ36" s="36" t="str">
        <f>IF(AND('Mapa final'!$Y$14="Baja",'Mapa final'!$AA$14="Catastrófico"),CONCATENATE("R1C",'Mapa final'!$O$14),"")</f>
        <v/>
      </c>
      <c r="AK36" s="36" t="e">
        <f>IF(AND('Mapa final'!#REF!="Baja",'Mapa final'!#REF!="Catastrófico"),CONCATENATE("R1C",'Mapa final'!#REF!),"")</f>
        <v>#REF!</v>
      </c>
      <c r="AL36" s="36" t="e">
        <f>IF(AND('Mapa final'!#REF!="Baja",'Mapa final'!#REF!="Catastrófico"),CONCATENATE("R1C",'Mapa final'!#REF!),"")</f>
        <v>#REF!</v>
      </c>
      <c r="AM36" s="37" t="e">
        <f>IF(AND('Mapa final'!#REF!="Baja",'Mapa final'!#REF!="Catastrófico"),CONCATENATE("R1C",'Mapa final'!#REF!),"")</f>
        <v>#REF!</v>
      </c>
      <c r="AN36" s="69"/>
      <c r="AO36" s="319" t="s">
        <v>82</v>
      </c>
      <c r="AP36" s="320"/>
      <c r="AQ36" s="320"/>
      <c r="AR36" s="320"/>
      <c r="AS36" s="320"/>
      <c r="AT36" s="321"/>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row>
    <row r="37" spans="1:80" ht="15" customHeight="1" x14ac:dyDescent="0.25">
      <c r="A37" s="69"/>
      <c r="B37" s="250"/>
      <c r="C37" s="250"/>
      <c r="D37" s="251"/>
      <c r="E37" s="307"/>
      <c r="F37" s="292"/>
      <c r="G37" s="292"/>
      <c r="H37" s="292"/>
      <c r="I37" s="292"/>
      <c r="J37" s="62" t="e">
        <f>IF(AND('Mapa final'!#REF!="Baja",'Mapa final'!#REF!="Leve"),CONCATENATE("R2C",'Mapa final'!#REF!),"")</f>
        <v>#REF!</v>
      </c>
      <c r="K37" s="63" t="e">
        <f>IF(AND('Mapa final'!#REF!="Baja",'Mapa final'!#REF!="Leve"),CONCATENATE("R2C",'Mapa final'!#REF!),"")</f>
        <v>#REF!</v>
      </c>
      <c r="L37" s="63" t="e">
        <f>IF(AND('Mapa final'!#REF!="Baja",'Mapa final'!#REF!="Leve"),CONCATENATE("R2C",'Mapa final'!#REF!),"")</f>
        <v>#REF!</v>
      </c>
      <c r="M37" s="63" t="e">
        <f>IF(AND('Mapa final'!#REF!="Baja",'Mapa final'!#REF!="Leve"),CONCATENATE("R2C",'Mapa final'!#REF!),"")</f>
        <v>#REF!</v>
      </c>
      <c r="N37" s="63" t="e">
        <f>IF(AND('Mapa final'!#REF!="Baja",'Mapa final'!#REF!="Leve"),CONCATENATE("R2C",'Mapa final'!#REF!),"")</f>
        <v>#REF!</v>
      </c>
      <c r="O37" s="64" t="e">
        <f>IF(AND('Mapa final'!#REF!="Baja",'Mapa final'!#REF!="Leve"),CONCATENATE("R2C",'Mapa final'!#REF!),"")</f>
        <v>#REF!</v>
      </c>
      <c r="P37" s="53" t="e">
        <f>IF(AND('Mapa final'!#REF!="Baja",'Mapa final'!#REF!="Menor"),CONCATENATE("R2C",'Mapa final'!#REF!),"")</f>
        <v>#REF!</v>
      </c>
      <c r="Q37" s="54" t="e">
        <f>IF(AND('Mapa final'!#REF!="Baja",'Mapa final'!#REF!="Menor"),CONCATENATE("R2C",'Mapa final'!#REF!),"")</f>
        <v>#REF!</v>
      </c>
      <c r="R37" s="54" t="e">
        <f>IF(AND('Mapa final'!#REF!="Baja",'Mapa final'!#REF!="Menor"),CONCATENATE("R2C",'Mapa final'!#REF!),"")</f>
        <v>#REF!</v>
      </c>
      <c r="S37" s="54" t="e">
        <f>IF(AND('Mapa final'!#REF!="Baja",'Mapa final'!#REF!="Menor"),CONCATENATE("R2C",'Mapa final'!#REF!),"")</f>
        <v>#REF!</v>
      </c>
      <c r="T37" s="54" t="e">
        <f>IF(AND('Mapa final'!#REF!="Baja",'Mapa final'!#REF!="Menor"),CONCATENATE("R2C",'Mapa final'!#REF!),"")</f>
        <v>#REF!</v>
      </c>
      <c r="U37" s="55" t="e">
        <f>IF(AND('Mapa final'!#REF!="Baja",'Mapa final'!#REF!="Menor"),CONCATENATE("R2C",'Mapa final'!#REF!),"")</f>
        <v>#REF!</v>
      </c>
      <c r="V37" s="53" t="e">
        <f>IF(AND('Mapa final'!#REF!="Baja",'Mapa final'!#REF!="Moderado"),CONCATENATE("R2C",'Mapa final'!#REF!),"")</f>
        <v>#REF!</v>
      </c>
      <c r="W37" s="54" t="e">
        <f>IF(AND('Mapa final'!#REF!="Baja",'Mapa final'!#REF!="Moderado"),CONCATENATE("R2C",'Mapa final'!#REF!),"")</f>
        <v>#REF!</v>
      </c>
      <c r="X37" s="54" t="e">
        <f>IF(AND('Mapa final'!#REF!="Baja",'Mapa final'!#REF!="Moderado"),CONCATENATE("R2C",'Mapa final'!#REF!),"")</f>
        <v>#REF!</v>
      </c>
      <c r="Y37" s="54" t="e">
        <f>IF(AND('Mapa final'!#REF!="Baja",'Mapa final'!#REF!="Moderado"),CONCATENATE("R2C",'Mapa final'!#REF!),"")</f>
        <v>#REF!</v>
      </c>
      <c r="Z37" s="54" t="e">
        <f>IF(AND('Mapa final'!#REF!="Baja",'Mapa final'!#REF!="Moderado"),CONCATENATE("R2C",'Mapa final'!#REF!),"")</f>
        <v>#REF!</v>
      </c>
      <c r="AA37" s="55" t="e">
        <f>IF(AND('Mapa final'!#REF!="Baja",'Mapa final'!#REF!="Moderado"),CONCATENATE("R2C",'Mapa final'!#REF!),"")</f>
        <v>#REF!</v>
      </c>
      <c r="AB37" s="38" t="e">
        <f>IF(AND('Mapa final'!#REF!="Baja",'Mapa final'!#REF!="Mayor"),CONCATENATE("R2C",'Mapa final'!#REF!),"")</f>
        <v>#REF!</v>
      </c>
      <c r="AC37" s="39" t="e">
        <f>IF(AND('Mapa final'!#REF!="Baja",'Mapa final'!#REF!="Mayor"),CONCATENATE("R2C",'Mapa final'!#REF!),"")</f>
        <v>#REF!</v>
      </c>
      <c r="AD37" s="39" t="e">
        <f>IF(AND('Mapa final'!#REF!="Baja",'Mapa final'!#REF!="Mayor"),CONCATENATE("R2C",'Mapa final'!#REF!),"")</f>
        <v>#REF!</v>
      </c>
      <c r="AE37" s="39" t="e">
        <f>IF(AND('Mapa final'!#REF!="Baja",'Mapa final'!#REF!="Mayor"),CONCATENATE("R2C",'Mapa final'!#REF!),"")</f>
        <v>#REF!</v>
      </c>
      <c r="AF37" s="39" t="e">
        <f>IF(AND('Mapa final'!#REF!="Baja",'Mapa final'!#REF!="Mayor"),CONCATENATE("R2C",'Mapa final'!#REF!),"")</f>
        <v>#REF!</v>
      </c>
      <c r="AG37" s="40" t="e">
        <f>IF(AND('Mapa final'!#REF!="Baja",'Mapa final'!#REF!="Mayor"),CONCATENATE("R2C",'Mapa final'!#REF!),"")</f>
        <v>#REF!</v>
      </c>
      <c r="AH37" s="41" t="e">
        <f>IF(AND('Mapa final'!#REF!="Baja",'Mapa final'!#REF!="Catastrófico"),CONCATENATE("R2C",'Mapa final'!#REF!),"")</f>
        <v>#REF!</v>
      </c>
      <c r="AI37" s="42" t="e">
        <f>IF(AND('Mapa final'!#REF!="Baja",'Mapa final'!#REF!="Catastrófico"),CONCATENATE("R2C",'Mapa final'!#REF!),"")</f>
        <v>#REF!</v>
      </c>
      <c r="AJ37" s="42" t="e">
        <f>IF(AND('Mapa final'!#REF!="Baja",'Mapa final'!#REF!="Catastrófico"),CONCATENATE("R2C",'Mapa final'!#REF!),"")</f>
        <v>#REF!</v>
      </c>
      <c r="AK37" s="42" t="e">
        <f>IF(AND('Mapa final'!#REF!="Baja",'Mapa final'!#REF!="Catastrófico"),CONCATENATE("R2C",'Mapa final'!#REF!),"")</f>
        <v>#REF!</v>
      </c>
      <c r="AL37" s="42" t="e">
        <f>IF(AND('Mapa final'!#REF!="Baja",'Mapa final'!#REF!="Catastrófico"),CONCATENATE("R2C",'Mapa final'!#REF!),"")</f>
        <v>#REF!</v>
      </c>
      <c r="AM37" s="43" t="e">
        <f>IF(AND('Mapa final'!#REF!="Baja",'Mapa final'!#REF!="Catastrófico"),CONCATENATE("R2C",'Mapa final'!#REF!),"")</f>
        <v>#REF!</v>
      </c>
      <c r="AN37" s="69"/>
      <c r="AO37" s="322"/>
      <c r="AP37" s="323"/>
      <c r="AQ37" s="323"/>
      <c r="AR37" s="323"/>
      <c r="AS37" s="323"/>
      <c r="AT37" s="324"/>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row>
    <row r="38" spans="1:80" ht="15" customHeight="1" x14ac:dyDescent="0.25">
      <c r="A38" s="69"/>
      <c r="B38" s="250"/>
      <c r="C38" s="250"/>
      <c r="D38" s="251"/>
      <c r="E38" s="291"/>
      <c r="F38" s="292"/>
      <c r="G38" s="292"/>
      <c r="H38" s="292"/>
      <c r="I38" s="292"/>
      <c r="J38" s="62" t="e">
        <f>IF(AND('Mapa final'!#REF!="Baja",'Mapa final'!#REF!="Leve"),CONCATENATE("R3C",'Mapa final'!#REF!),"")</f>
        <v>#REF!</v>
      </c>
      <c r="K38" s="63" t="e">
        <f>IF(AND('Mapa final'!#REF!="Baja",'Mapa final'!#REF!="Leve"),CONCATENATE("R3C",'Mapa final'!#REF!),"")</f>
        <v>#REF!</v>
      </c>
      <c r="L38" s="63" t="e">
        <f>IF(AND('Mapa final'!#REF!="Baja",'Mapa final'!#REF!="Leve"),CONCATENATE("R3C",'Mapa final'!#REF!),"")</f>
        <v>#REF!</v>
      </c>
      <c r="M38" s="63" t="e">
        <f>IF(AND('Mapa final'!#REF!="Baja",'Mapa final'!#REF!="Leve"),CONCATENATE("R3C",'Mapa final'!#REF!),"")</f>
        <v>#REF!</v>
      </c>
      <c r="N38" s="63" t="e">
        <f>IF(AND('Mapa final'!#REF!="Baja",'Mapa final'!#REF!="Leve"),CONCATENATE("R3C",'Mapa final'!#REF!),"")</f>
        <v>#REF!</v>
      </c>
      <c r="O38" s="64" t="e">
        <f>IF(AND('Mapa final'!#REF!="Baja",'Mapa final'!#REF!="Leve"),CONCATENATE("R3C",'Mapa final'!#REF!),"")</f>
        <v>#REF!</v>
      </c>
      <c r="P38" s="53" t="e">
        <f>IF(AND('Mapa final'!#REF!="Baja",'Mapa final'!#REF!="Menor"),CONCATENATE("R3C",'Mapa final'!#REF!),"")</f>
        <v>#REF!</v>
      </c>
      <c r="Q38" s="54" t="e">
        <f>IF(AND('Mapa final'!#REF!="Baja",'Mapa final'!#REF!="Menor"),CONCATENATE("R3C",'Mapa final'!#REF!),"")</f>
        <v>#REF!</v>
      </c>
      <c r="R38" s="54" t="e">
        <f>IF(AND('Mapa final'!#REF!="Baja",'Mapa final'!#REF!="Menor"),CONCATENATE("R3C",'Mapa final'!#REF!),"")</f>
        <v>#REF!</v>
      </c>
      <c r="S38" s="54" t="e">
        <f>IF(AND('Mapa final'!#REF!="Baja",'Mapa final'!#REF!="Menor"),CONCATENATE("R3C",'Mapa final'!#REF!),"")</f>
        <v>#REF!</v>
      </c>
      <c r="T38" s="54" t="e">
        <f>IF(AND('Mapa final'!#REF!="Baja",'Mapa final'!#REF!="Menor"),CONCATENATE("R3C",'Mapa final'!#REF!),"")</f>
        <v>#REF!</v>
      </c>
      <c r="U38" s="55" t="e">
        <f>IF(AND('Mapa final'!#REF!="Baja",'Mapa final'!#REF!="Menor"),CONCATENATE("R3C",'Mapa final'!#REF!),"")</f>
        <v>#REF!</v>
      </c>
      <c r="V38" s="53" t="e">
        <f>IF(AND('Mapa final'!#REF!="Baja",'Mapa final'!#REF!="Moderado"),CONCATENATE("R3C",'Mapa final'!#REF!),"")</f>
        <v>#REF!</v>
      </c>
      <c r="W38" s="54" t="e">
        <f>IF(AND('Mapa final'!#REF!="Baja",'Mapa final'!#REF!="Moderado"),CONCATENATE("R3C",'Mapa final'!#REF!),"")</f>
        <v>#REF!</v>
      </c>
      <c r="X38" s="54" t="e">
        <f>IF(AND('Mapa final'!#REF!="Baja",'Mapa final'!#REF!="Moderado"),CONCATENATE("R3C",'Mapa final'!#REF!),"")</f>
        <v>#REF!</v>
      </c>
      <c r="Y38" s="54" t="e">
        <f>IF(AND('Mapa final'!#REF!="Baja",'Mapa final'!#REF!="Moderado"),CONCATENATE("R3C",'Mapa final'!#REF!),"")</f>
        <v>#REF!</v>
      </c>
      <c r="Z38" s="54" t="e">
        <f>IF(AND('Mapa final'!#REF!="Baja",'Mapa final'!#REF!="Moderado"),CONCATENATE("R3C",'Mapa final'!#REF!),"")</f>
        <v>#REF!</v>
      </c>
      <c r="AA38" s="55" t="e">
        <f>IF(AND('Mapa final'!#REF!="Baja",'Mapa final'!#REF!="Moderado"),CONCATENATE("R3C",'Mapa final'!#REF!),"")</f>
        <v>#REF!</v>
      </c>
      <c r="AB38" s="38" t="e">
        <f>IF(AND('Mapa final'!#REF!="Baja",'Mapa final'!#REF!="Mayor"),CONCATENATE("R3C",'Mapa final'!#REF!),"")</f>
        <v>#REF!</v>
      </c>
      <c r="AC38" s="39" t="e">
        <f>IF(AND('Mapa final'!#REF!="Baja",'Mapa final'!#REF!="Mayor"),CONCATENATE("R3C",'Mapa final'!#REF!),"")</f>
        <v>#REF!</v>
      </c>
      <c r="AD38" s="39" t="e">
        <f>IF(AND('Mapa final'!#REF!="Baja",'Mapa final'!#REF!="Mayor"),CONCATENATE("R3C",'Mapa final'!#REF!),"")</f>
        <v>#REF!</v>
      </c>
      <c r="AE38" s="39" t="e">
        <f>IF(AND('Mapa final'!#REF!="Baja",'Mapa final'!#REF!="Mayor"),CONCATENATE("R3C",'Mapa final'!#REF!),"")</f>
        <v>#REF!</v>
      </c>
      <c r="AF38" s="39" t="e">
        <f>IF(AND('Mapa final'!#REF!="Baja",'Mapa final'!#REF!="Mayor"),CONCATENATE("R3C",'Mapa final'!#REF!),"")</f>
        <v>#REF!</v>
      </c>
      <c r="AG38" s="40" t="e">
        <f>IF(AND('Mapa final'!#REF!="Baja",'Mapa final'!#REF!="Mayor"),CONCATENATE("R3C",'Mapa final'!#REF!),"")</f>
        <v>#REF!</v>
      </c>
      <c r="AH38" s="41" t="e">
        <f>IF(AND('Mapa final'!#REF!="Baja",'Mapa final'!#REF!="Catastrófico"),CONCATENATE("R3C",'Mapa final'!#REF!),"")</f>
        <v>#REF!</v>
      </c>
      <c r="AI38" s="42" t="e">
        <f>IF(AND('Mapa final'!#REF!="Baja",'Mapa final'!#REF!="Catastrófico"),CONCATENATE("R3C",'Mapa final'!#REF!),"")</f>
        <v>#REF!</v>
      </c>
      <c r="AJ38" s="42" t="e">
        <f>IF(AND('Mapa final'!#REF!="Baja",'Mapa final'!#REF!="Catastrófico"),CONCATENATE("R3C",'Mapa final'!#REF!),"")</f>
        <v>#REF!</v>
      </c>
      <c r="AK38" s="42" t="e">
        <f>IF(AND('Mapa final'!#REF!="Baja",'Mapa final'!#REF!="Catastrófico"),CONCATENATE("R3C",'Mapa final'!#REF!),"")</f>
        <v>#REF!</v>
      </c>
      <c r="AL38" s="42" t="e">
        <f>IF(AND('Mapa final'!#REF!="Baja",'Mapa final'!#REF!="Catastrófico"),CONCATENATE("R3C",'Mapa final'!#REF!),"")</f>
        <v>#REF!</v>
      </c>
      <c r="AM38" s="43" t="e">
        <f>IF(AND('Mapa final'!#REF!="Baja",'Mapa final'!#REF!="Catastrófico"),CONCATENATE("R3C",'Mapa final'!#REF!),"")</f>
        <v>#REF!</v>
      </c>
      <c r="AN38" s="69"/>
      <c r="AO38" s="322"/>
      <c r="AP38" s="323"/>
      <c r="AQ38" s="323"/>
      <c r="AR38" s="323"/>
      <c r="AS38" s="323"/>
      <c r="AT38" s="324"/>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row>
    <row r="39" spans="1:80" ht="15" customHeight="1" x14ac:dyDescent="0.25">
      <c r="A39" s="69"/>
      <c r="B39" s="250"/>
      <c r="C39" s="250"/>
      <c r="D39" s="251"/>
      <c r="E39" s="291"/>
      <c r="F39" s="292"/>
      <c r="G39" s="292"/>
      <c r="H39" s="292"/>
      <c r="I39" s="292"/>
      <c r="J39" s="62" t="e">
        <f>IF(AND('Mapa final'!#REF!="Baja",'Mapa final'!#REF!="Leve"),CONCATENATE("R4C",'Mapa final'!#REF!),"")</f>
        <v>#REF!</v>
      </c>
      <c r="K39" s="63" t="e">
        <f>IF(AND('Mapa final'!#REF!="Baja",'Mapa final'!#REF!="Leve"),CONCATENATE("R4C",'Mapa final'!#REF!),"")</f>
        <v>#REF!</v>
      </c>
      <c r="L39" s="63" t="e">
        <f>IF(AND('Mapa final'!#REF!="Baja",'Mapa final'!#REF!="Leve"),CONCATENATE("R4C",'Mapa final'!#REF!),"")</f>
        <v>#REF!</v>
      </c>
      <c r="M39" s="63" t="e">
        <f>IF(AND('Mapa final'!#REF!="Baja",'Mapa final'!#REF!="Leve"),CONCATENATE("R4C",'Mapa final'!#REF!),"")</f>
        <v>#REF!</v>
      </c>
      <c r="N39" s="63" t="e">
        <f>IF(AND('Mapa final'!#REF!="Baja",'Mapa final'!#REF!="Leve"),CONCATENATE("R4C",'Mapa final'!#REF!),"")</f>
        <v>#REF!</v>
      </c>
      <c r="O39" s="64" t="e">
        <f>IF(AND('Mapa final'!#REF!="Baja",'Mapa final'!#REF!="Leve"),CONCATENATE("R4C",'Mapa final'!#REF!),"")</f>
        <v>#REF!</v>
      </c>
      <c r="P39" s="53" t="e">
        <f>IF(AND('Mapa final'!#REF!="Baja",'Mapa final'!#REF!="Menor"),CONCATENATE("R4C",'Mapa final'!#REF!),"")</f>
        <v>#REF!</v>
      </c>
      <c r="Q39" s="54" t="e">
        <f>IF(AND('Mapa final'!#REF!="Baja",'Mapa final'!#REF!="Menor"),CONCATENATE("R4C",'Mapa final'!#REF!),"")</f>
        <v>#REF!</v>
      </c>
      <c r="R39" s="54" t="e">
        <f>IF(AND('Mapa final'!#REF!="Baja",'Mapa final'!#REF!="Menor"),CONCATENATE("R4C",'Mapa final'!#REF!),"")</f>
        <v>#REF!</v>
      </c>
      <c r="S39" s="54" t="e">
        <f>IF(AND('Mapa final'!#REF!="Baja",'Mapa final'!#REF!="Menor"),CONCATENATE("R4C",'Mapa final'!#REF!),"")</f>
        <v>#REF!</v>
      </c>
      <c r="T39" s="54" t="e">
        <f>IF(AND('Mapa final'!#REF!="Baja",'Mapa final'!#REF!="Menor"),CONCATENATE("R4C",'Mapa final'!#REF!),"")</f>
        <v>#REF!</v>
      </c>
      <c r="U39" s="55" t="e">
        <f>IF(AND('Mapa final'!#REF!="Baja",'Mapa final'!#REF!="Menor"),CONCATENATE("R4C",'Mapa final'!#REF!),"")</f>
        <v>#REF!</v>
      </c>
      <c r="V39" s="53" t="e">
        <f>IF(AND('Mapa final'!#REF!="Baja",'Mapa final'!#REF!="Moderado"),CONCATENATE("R4C",'Mapa final'!#REF!),"")</f>
        <v>#REF!</v>
      </c>
      <c r="W39" s="54" t="e">
        <f>IF(AND('Mapa final'!#REF!="Baja",'Mapa final'!#REF!="Moderado"),CONCATENATE("R4C",'Mapa final'!#REF!),"")</f>
        <v>#REF!</v>
      </c>
      <c r="X39" s="54" t="e">
        <f>IF(AND('Mapa final'!#REF!="Baja",'Mapa final'!#REF!="Moderado"),CONCATENATE("R4C",'Mapa final'!#REF!),"")</f>
        <v>#REF!</v>
      </c>
      <c r="Y39" s="54" t="e">
        <f>IF(AND('Mapa final'!#REF!="Baja",'Mapa final'!#REF!="Moderado"),CONCATENATE("R4C",'Mapa final'!#REF!),"")</f>
        <v>#REF!</v>
      </c>
      <c r="Z39" s="54" t="e">
        <f>IF(AND('Mapa final'!#REF!="Baja",'Mapa final'!#REF!="Moderado"),CONCATENATE("R4C",'Mapa final'!#REF!),"")</f>
        <v>#REF!</v>
      </c>
      <c r="AA39" s="55" t="e">
        <f>IF(AND('Mapa final'!#REF!="Baja",'Mapa final'!#REF!="Moderado"),CONCATENATE("R4C",'Mapa final'!#REF!),"")</f>
        <v>#REF!</v>
      </c>
      <c r="AB39" s="38" t="e">
        <f>IF(AND('Mapa final'!#REF!="Baja",'Mapa final'!#REF!="Mayor"),CONCATENATE("R4C",'Mapa final'!#REF!),"")</f>
        <v>#REF!</v>
      </c>
      <c r="AC39" s="39" t="e">
        <f>IF(AND('Mapa final'!#REF!="Baja",'Mapa final'!#REF!="Mayor"),CONCATENATE("R4C",'Mapa final'!#REF!),"")</f>
        <v>#REF!</v>
      </c>
      <c r="AD39" s="39" t="e">
        <f>IF(AND('Mapa final'!#REF!="Baja",'Mapa final'!#REF!="Mayor"),CONCATENATE("R4C",'Mapa final'!#REF!),"")</f>
        <v>#REF!</v>
      </c>
      <c r="AE39" s="39" t="e">
        <f>IF(AND('Mapa final'!#REF!="Baja",'Mapa final'!#REF!="Mayor"),CONCATENATE("R4C",'Mapa final'!#REF!),"")</f>
        <v>#REF!</v>
      </c>
      <c r="AF39" s="39" t="e">
        <f>IF(AND('Mapa final'!#REF!="Baja",'Mapa final'!#REF!="Mayor"),CONCATENATE("R4C",'Mapa final'!#REF!),"")</f>
        <v>#REF!</v>
      </c>
      <c r="AG39" s="40" t="e">
        <f>IF(AND('Mapa final'!#REF!="Baja",'Mapa final'!#REF!="Mayor"),CONCATENATE("R4C",'Mapa final'!#REF!),"")</f>
        <v>#REF!</v>
      </c>
      <c r="AH39" s="41" t="e">
        <f>IF(AND('Mapa final'!#REF!="Baja",'Mapa final'!#REF!="Catastrófico"),CONCATENATE("R4C",'Mapa final'!#REF!),"")</f>
        <v>#REF!</v>
      </c>
      <c r="AI39" s="42" t="e">
        <f>IF(AND('Mapa final'!#REF!="Baja",'Mapa final'!#REF!="Catastrófico"),CONCATENATE("R4C",'Mapa final'!#REF!),"")</f>
        <v>#REF!</v>
      </c>
      <c r="AJ39" s="42" t="e">
        <f>IF(AND('Mapa final'!#REF!="Baja",'Mapa final'!#REF!="Catastrófico"),CONCATENATE("R4C",'Mapa final'!#REF!),"")</f>
        <v>#REF!</v>
      </c>
      <c r="AK39" s="42" t="e">
        <f>IF(AND('Mapa final'!#REF!="Baja",'Mapa final'!#REF!="Catastrófico"),CONCATENATE("R4C",'Mapa final'!#REF!),"")</f>
        <v>#REF!</v>
      </c>
      <c r="AL39" s="42" t="e">
        <f>IF(AND('Mapa final'!#REF!="Baja",'Mapa final'!#REF!="Catastrófico"),CONCATENATE("R4C",'Mapa final'!#REF!),"")</f>
        <v>#REF!</v>
      </c>
      <c r="AM39" s="43" t="e">
        <f>IF(AND('Mapa final'!#REF!="Baja",'Mapa final'!#REF!="Catastrófico"),CONCATENATE("R4C",'Mapa final'!#REF!),"")</f>
        <v>#REF!</v>
      </c>
      <c r="AN39" s="69"/>
      <c r="AO39" s="322"/>
      <c r="AP39" s="323"/>
      <c r="AQ39" s="323"/>
      <c r="AR39" s="323"/>
      <c r="AS39" s="323"/>
      <c r="AT39" s="324"/>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row>
    <row r="40" spans="1:80" ht="15" customHeight="1" x14ac:dyDescent="0.25">
      <c r="A40" s="69"/>
      <c r="B40" s="250"/>
      <c r="C40" s="250"/>
      <c r="D40" s="251"/>
      <c r="E40" s="291"/>
      <c r="F40" s="292"/>
      <c r="G40" s="292"/>
      <c r="H40" s="292"/>
      <c r="I40" s="292"/>
      <c r="J40" s="62" t="e">
        <f>IF(AND('Mapa final'!#REF!="Baja",'Mapa final'!#REF!="Leve"),CONCATENATE("R5C",'Mapa final'!#REF!),"")</f>
        <v>#REF!</v>
      </c>
      <c r="K40" s="63" t="e">
        <f>IF(AND('Mapa final'!#REF!="Baja",'Mapa final'!#REF!="Leve"),CONCATENATE("R5C",'Mapa final'!#REF!),"")</f>
        <v>#REF!</v>
      </c>
      <c r="L40" s="63" t="e">
        <f>IF(AND('Mapa final'!#REF!="Baja",'Mapa final'!#REF!="Leve"),CONCATENATE("R5C",'Mapa final'!#REF!),"")</f>
        <v>#REF!</v>
      </c>
      <c r="M40" s="63" t="e">
        <f>IF(AND('Mapa final'!#REF!="Baja",'Mapa final'!#REF!="Leve"),CONCATENATE("R5C",'Mapa final'!#REF!),"")</f>
        <v>#REF!</v>
      </c>
      <c r="N40" s="63" t="e">
        <f>IF(AND('Mapa final'!#REF!="Baja",'Mapa final'!#REF!="Leve"),CONCATENATE("R5C",'Mapa final'!#REF!),"")</f>
        <v>#REF!</v>
      </c>
      <c r="O40" s="64" t="e">
        <f>IF(AND('Mapa final'!#REF!="Baja",'Mapa final'!#REF!="Leve"),CONCATENATE("R5C",'Mapa final'!#REF!),"")</f>
        <v>#REF!</v>
      </c>
      <c r="P40" s="53" t="e">
        <f>IF(AND('Mapa final'!#REF!="Baja",'Mapa final'!#REF!="Menor"),CONCATENATE("R5C",'Mapa final'!#REF!),"")</f>
        <v>#REF!</v>
      </c>
      <c r="Q40" s="54" t="e">
        <f>IF(AND('Mapa final'!#REF!="Baja",'Mapa final'!#REF!="Menor"),CONCATENATE("R5C",'Mapa final'!#REF!),"")</f>
        <v>#REF!</v>
      </c>
      <c r="R40" s="54" t="e">
        <f>IF(AND('Mapa final'!#REF!="Baja",'Mapa final'!#REF!="Menor"),CONCATENATE("R5C",'Mapa final'!#REF!),"")</f>
        <v>#REF!</v>
      </c>
      <c r="S40" s="54" t="e">
        <f>IF(AND('Mapa final'!#REF!="Baja",'Mapa final'!#REF!="Menor"),CONCATENATE("R5C",'Mapa final'!#REF!),"")</f>
        <v>#REF!</v>
      </c>
      <c r="T40" s="54" t="e">
        <f>IF(AND('Mapa final'!#REF!="Baja",'Mapa final'!#REF!="Menor"),CONCATENATE("R5C",'Mapa final'!#REF!),"")</f>
        <v>#REF!</v>
      </c>
      <c r="U40" s="55" t="e">
        <f>IF(AND('Mapa final'!#REF!="Baja",'Mapa final'!#REF!="Menor"),CONCATENATE("R5C",'Mapa final'!#REF!),"")</f>
        <v>#REF!</v>
      </c>
      <c r="V40" s="53" t="e">
        <f>IF(AND('Mapa final'!#REF!="Baja",'Mapa final'!#REF!="Moderado"),CONCATENATE("R5C",'Mapa final'!#REF!),"")</f>
        <v>#REF!</v>
      </c>
      <c r="W40" s="54" t="e">
        <f>IF(AND('Mapa final'!#REF!="Baja",'Mapa final'!#REF!="Moderado"),CONCATENATE("R5C",'Mapa final'!#REF!),"")</f>
        <v>#REF!</v>
      </c>
      <c r="X40" s="54" t="e">
        <f>IF(AND('Mapa final'!#REF!="Baja",'Mapa final'!#REF!="Moderado"),CONCATENATE("R5C",'Mapa final'!#REF!),"")</f>
        <v>#REF!</v>
      </c>
      <c r="Y40" s="54" t="e">
        <f>IF(AND('Mapa final'!#REF!="Baja",'Mapa final'!#REF!="Moderado"),CONCATENATE("R5C",'Mapa final'!#REF!),"")</f>
        <v>#REF!</v>
      </c>
      <c r="Z40" s="54" t="e">
        <f>IF(AND('Mapa final'!#REF!="Baja",'Mapa final'!#REF!="Moderado"),CONCATENATE("R5C",'Mapa final'!#REF!),"")</f>
        <v>#REF!</v>
      </c>
      <c r="AA40" s="55" t="e">
        <f>IF(AND('Mapa final'!#REF!="Baja",'Mapa final'!#REF!="Moderado"),CONCATENATE("R5C",'Mapa final'!#REF!),"")</f>
        <v>#REF!</v>
      </c>
      <c r="AB40" s="38" t="e">
        <f>IF(AND('Mapa final'!#REF!="Baja",'Mapa final'!#REF!="Mayor"),CONCATENATE("R5C",'Mapa final'!#REF!),"")</f>
        <v>#REF!</v>
      </c>
      <c r="AC40" s="39" t="e">
        <f>IF(AND('Mapa final'!#REF!="Baja",'Mapa final'!#REF!="Mayor"),CONCATENATE("R5C",'Mapa final'!#REF!),"")</f>
        <v>#REF!</v>
      </c>
      <c r="AD40" s="39" t="e">
        <f>IF(AND('Mapa final'!#REF!="Baja",'Mapa final'!#REF!="Mayor"),CONCATENATE("R5C",'Mapa final'!#REF!),"")</f>
        <v>#REF!</v>
      </c>
      <c r="AE40" s="39" t="e">
        <f>IF(AND('Mapa final'!#REF!="Baja",'Mapa final'!#REF!="Mayor"),CONCATENATE("R5C",'Mapa final'!#REF!),"")</f>
        <v>#REF!</v>
      </c>
      <c r="AF40" s="39" t="e">
        <f>IF(AND('Mapa final'!#REF!="Baja",'Mapa final'!#REF!="Mayor"),CONCATENATE("R5C",'Mapa final'!#REF!),"")</f>
        <v>#REF!</v>
      </c>
      <c r="AG40" s="40" t="e">
        <f>IF(AND('Mapa final'!#REF!="Baja",'Mapa final'!#REF!="Mayor"),CONCATENATE("R5C",'Mapa final'!#REF!),"")</f>
        <v>#REF!</v>
      </c>
      <c r="AH40" s="41" t="e">
        <f>IF(AND('Mapa final'!#REF!="Baja",'Mapa final'!#REF!="Catastrófico"),CONCATENATE("R5C",'Mapa final'!#REF!),"")</f>
        <v>#REF!</v>
      </c>
      <c r="AI40" s="42" t="e">
        <f>IF(AND('Mapa final'!#REF!="Baja",'Mapa final'!#REF!="Catastrófico"),CONCATENATE("R5C",'Mapa final'!#REF!),"")</f>
        <v>#REF!</v>
      </c>
      <c r="AJ40" s="42" t="e">
        <f>IF(AND('Mapa final'!#REF!="Baja",'Mapa final'!#REF!="Catastrófico"),CONCATENATE("R5C",'Mapa final'!#REF!),"")</f>
        <v>#REF!</v>
      </c>
      <c r="AK40" s="42" t="e">
        <f>IF(AND('Mapa final'!#REF!="Baja",'Mapa final'!#REF!="Catastrófico"),CONCATENATE("R5C",'Mapa final'!#REF!),"")</f>
        <v>#REF!</v>
      </c>
      <c r="AL40" s="42" t="e">
        <f>IF(AND('Mapa final'!#REF!="Baja",'Mapa final'!#REF!="Catastrófico"),CONCATENATE("R5C",'Mapa final'!#REF!),"")</f>
        <v>#REF!</v>
      </c>
      <c r="AM40" s="43" t="e">
        <f>IF(AND('Mapa final'!#REF!="Baja",'Mapa final'!#REF!="Catastrófico"),CONCATENATE("R5C",'Mapa final'!#REF!),"")</f>
        <v>#REF!</v>
      </c>
      <c r="AN40" s="69"/>
      <c r="AO40" s="322"/>
      <c r="AP40" s="323"/>
      <c r="AQ40" s="323"/>
      <c r="AR40" s="323"/>
      <c r="AS40" s="323"/>
      <c r="AT40" s="324"/>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row>
    <row r="41" spans="1:80" ht="15" customHeight="1" x14ac:dyDescent="0.25">
      <c r="A41" s="69"/>
      <c r="B41" s="250"/>
      <c r="C41" s="250"/>
      <c r="D41" s="251"/>
      <c r="E41" s="291"/>
      <c r="F41" s="292"/>
      <c r="G41" s="292"/>
      <c r="H41" s="292"/>
      <c r="I41" s="292"/>
      <c r="J41" s="62" t="e">
        <f>IF(AND('Mapa final'!#REF!="Baja",'Mapa final'!#REF!="Leve"),CONCATENATE("R6C",'Mapa final'!#REF!),"")</f>
        <v>#REF!</v>
      </c>
      <c r="K41" s="63" t="e">
        <f>IF(AND('Mapa final'!#REF!="Baja",'Mapa final'!#REF!="Leve"),CONCATENATE("R6C",'Mapa final'!#REF!),"")</f>
        <v>#REF!</v>
      </c>
      <c r="L41" s="63" t="e">
        <f>IF(AND('Mapa final'!#REF!="Baja",'Mapa final'!#REF!="Leve"),CONCATENATE("R6C",'Mapa final'!#REF!),"")</f>
        <v>#REF!</v>
      </c>
      <c r="M41" s="63" t="e">
        <f>IF(AND('Mapa final'!#REF!="Baja",'Mapa final'!#REF!="Leve"),CONCATENATE("R6C",'Mapa final'!#REF!),"")</f>
        <v>#REF!</v>
      </c>
      <c r="N41" s="63" t="e">
        <f>IF(AND('Mapa final'!#REF!="Baja",'Mapa final'!#REF!="Leve"),CONCATENATE("R6C",'Mapa final'!#REF!),"")</f>
        <v>#REF!</v>
      </c>
      <c r="O41" s="64" t="e">
        <f>IF(AND('Mapa final'!#REF!="Baja",'Mapa final'!#REF!="Leve"),CONCATENATE("R6C",'Mapa final'!#REF!),"")</f>
        <v>#REF!</v>
      </c>
      <c r="P41" s="53" t="e">
        <f>IF(AND('Mapa final'!#REF!="Baja",'Mapa final'!#REF!="Menor"),CONCATENATE("R6C",'Mapa final'!#REF!),"")</f>
        <v>#REF!</v>
      </c>
      <c r="Q41" s="54" t="e">
        <f>IF(AND('Mapa final'!#REF!="Baja",'Mapa final'!#REF!="Menor"),CONCATENATE("R6C",'Mapa final'!#REF!),"")</f>
        <v>#REF!</v>
      </c>
      <c r="R41" s="54" t="e">
        <f>IF(AND('Mapa final'!#REF!="Baja",'Mapa final'!#REF!="Menor"),CONCATENATE("R6C",'Mapa final'!#REF!),"")</f>
        <v>#REF!</v>
      </c>
      <c r="S41" s="54" t="e">
        <f>IF(AND('Mapa final'!#REF!="Baja",'Mapa final'!#REF!="Menor"),CONCATENATE("R6C",'Mapa final'!#REF!),"")</f>
        <v>#REF!</v>
      </c>
      <c r="T41" s="54" t="e">
        <f>IF(AND('Mapa final'!#REF!="Baja",'Mapa final'!#REF!="Menor"),CONCATENATE("R6C",'Mapa final'!#REF!),"")</f>
        <v>#REF!</v>
      </c>
      <c r="U41" s="55" t="e">
        <f>IF(AND('Mapa final'!#REF!="Baja",'Mapa final'!#REF!="Menor"),CONCATENATE("R6C",'Mapa final'!#REF!),"")</f>
        <v>#REF!</v>
      </c>
      <c r="V41" s="53" t="e">
        <f>IF(AND('Mapa final'!#REF!="Baja",'Mapa final'!#REF!="Moderado"),CONCATENATE("R6C",'Mapa final'!#REF!),"")</f>
        <v>#REF!</v>
      </c>
      <c r="W41" s="54" t="e">
        <f>IF(AND('Mapa final'!#REF!="Baja",'Mapa final'!#REF!="Moderado"),CONCATENATE("R6C",'Mapa final'!#REF!),"")</f>
        <v>#REF!</v>
      </c>
      <c r="X41" s="54" t="e">
        <f>IF(AND('Mapa final'!#REF!="Baja",'Mapa final'!#REF!="Moderado"),CONCATENATE("R6C",'Mapa final'!#REF!),"")</f>
        <v>#REF!</v>
      </c>
      <c r="Y41" s="54" t="e">
        <f>IF(AND('Mapa final'!#REF!="Baja",'Mapa final'!#REF!="Moderado"),CONCATENATE("R6C",'Mapa final'!#REF!),"")</f>
        <v>#REF!</v>
      </c>
      <c r="Z41" s="54" t="e">
        <f>IF(AND('Mapa final'!#REF!="Baja",'Mapa final'!#REF!="Moderado"),CONCATENATE("R6C",'Mapa final'!#REF!),"")</f>
        <v>#REF!</v>
      </c>
      <c r="AA41" s="55" t="e">
        <f>IF(AND('Mapa final'!#REF!="Baja",'Mapa final'!#REF!="Moderado"),CONCATENATE("R6C",'Mapa final'!#REF!),"")</f>
        <v>#REF!</v>
      </c>
      <c r="AB41" s="38" t="e">
        <f>IF(AND('Mapa final'!#REF!="Baja",'Mapa final'!#REF!="Mayor"),CONCATENATE("R6C",'Mapa final'!#REF!),"")</f>
        <v>#REF!</v>
      </c>
      <c r="AC41" s="39" t="e">
        <f>IF(AND('Mapa final'!#REF!="Baja",'Mapa final'!#REF!="Mayor"),CONCATENATE("R6C",'Mapa final'!#REF!),"")</f>
        <v>#REF!</v>
      </c>
      <c r="AD41" s="39" t="e">
        <f>IF(AND('Mapa final'!#REF!="Baja",'Mapa final'!#REF!="Mayor"),CONCATENATE("R6C",'Mapa final'!#REF!),"")</f>
        <v>#REF!</v>
      </c>
      <c r="AE41" s="39" t="e">
        <f>IF(AND('Mapa final'!#REF!="Baja",'Mapa final'!#REF!="Mayor"),CONCATENATE("R6C",'Mapa final'!#REF!),"")</f>
        <v>#REF!</v>
      </c>
      <c r="AF41" s="39" t="e">
        <f>IF(AND('Mapa final'!#REF!="Baja",'Mapa final'!#REF!="Mayor"),CONCATENATE("R6C",'Mapa final'!#REF!),"")</f>
        <v>#REF!</v>
      </c>
      <c r="AG41" s="40" t="e">
        <f>IF(AND('Mapa final'!#REF!="Baja",'Mapa final'!#REF!="Mayor"),CONCATENATE("R6C",'Mapa final'!#REF!),"")</f>
        <v>#REF!</v>
      </c>
      <c r="AH41" s="41" t="e">
        <f>IF(AND('Mapa final'!#REF!="Baja",'Mapa final'!#REF!="Catastrófico"),CONCATENATE("R6C",'Mapa final'!#REF!),"")</f>
        <v>#REF!</v>
      </c>
      <c r="AI41" s="42" t="e">
        <f>IF(AND('Mapa final'!#REF!="Baja",'Mapa final'!#REF!="Catastrófico"),CONCATENATE("R6C",'Mapa final'!#REF!),"")</f>
        <v>#REF!</v>
      </c>
      <c r="AJ41" s="42" t="e">
        <f>IF(AND('Mapa final'!#REF!="Baja",'Mapa final'!#REF!="Catastrófico"),CONCATENATE("R6C",'Mapa final'!#REF!),"")</f>
        <v>#REF!</v>
      </c>
      <c r="AK41" s="42" t="e">
        <f>IF(AND('Mapa final'!#REF!="Baja",'Mapa final'!#REF!="Catastrófico"),CONCATENATE("R6C",'Mapa final'!#REF!),"")</f>
        <v>#REF!</v>
      </c>
      <c r="AL41" s="42" t="e">
        <f>IF(AND('Mapa final'!#REF!="Baja",'Mapa final'!#REF!="Catastrófico"),CONCATENATE("R6C",'Mapa final'!#REF!),"")</f>
        <v>#REF!</v>
      </c>
      <c r="AM41" s="43" t="e">
        <f>IF(AND('Mapa final'!#REF!="Baja",'Mapa final'!#REF!="Catastrófico"),CONCATENATE("R6C",'Mapa final'!#REF!),"")</f>
        <v>#REF!</v>
      </c>
      <c r="AN41" s="69"/>
      <c r="AO41" s="322"/>
      <c r="AP41" s="323"/>
      <c r="AQ41" s="323"/>
      <c r="AR41" s="323"/>
      <c r="AS41" s="323"/>
      <c r="AT41" s="324"/>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row>
    <row r="42" spans="1:80" ht="15" customHeight="1" x14ac:dyDescent="0.25">
      <c r="A42" s="69"/>
      <c r="B42" s="250"/>
      <c r="C42" s="250"/>
      <c r="D42" s="251"/>
      <c r="E42" s="291"/>
      <c r="F42" s="292"/>
      <c r="G42" s="292"/>
      <c r="H42" s="292"/>
      <c r="I42" s="292"/>
      <c r="J42" s="62" t="e">
        <f>IF(AND('Mapa final'!#REF!="Baja",'Mapa final'!#REF!="Leve"),CONCATENATE("R7C",'Mapa final'!#REF!),"")</f>
        <v>#REF!</v>
      </c>
      <c r="K42" s="63" t="e">
        <f>IF(AND('Mapa final'!#REF!="Baja",'Mapa final'!#REF!="Leve"),CONCATENATE("R7C",'Mapa final'!#REF!),"")</f>
        <v>#REF!</v>
      </c>
      <c r="L42" s="63" t="e">
        <f>IF(AND('Mapa final'!#REF!="Baja",'Mapa final'!#REF!="Leve"),CONCATENATE("R7C",'Mapa final'!#REF!),"")</f>
        <v>#REF!</v>
      </c>
      <c r="M42" s="63" t="e">
        <f>IF(AND('Mapa final'!#REF!="Baja",'Mapa final'!#REF!="Leve"),CONCATENATE("R7C",'Mapa final'!#REF!),"")</f>
        <v>#REF!</v>
      </c>
      <c r="N42" s="63" t="e">
        <f>IF(AND('Mapa final'!#REF!="Baja",'Mapa final'!#REF!="Leve"),CONCATENATE("R7C",'Mapa final'!#REF!),"")</f>
        <v>#REF!</v>
      </c>
      <c r="O42" s="64" t="e">
        <f>IF(AND('Mapa final'!#REF!="Baja",'Mapa final'!#REF!="Leve"),CONCATENATE("R7C",'Mapa final'!#REF!),"")</f>
        <v>#REF!</v>
      </c>
      <c r="P42" s="53" t="e">
        <f>IF(AND('Mapa final'!#REF!="Baja",'Mapa final'!#REF!="Menor"),CONCATENATE("R7C",'Mapa final'!#REF!),"")</f>
        <v>#REF!</v>
      </c>
      <c r="Q42" s="54" t="e">
        <f>IF(AND('Mapa final'!#REF!="Baja",'Mapa final'!#REF!="Menor"),CONCATENATE("R7C",'Mapa final'!#REF!),"")</f>
        <v>#REF!</v>
      </c>
      <c r="R42" s="54" t="e">
        <f>IF(AND('Mapa final'!#REF!="Baja",'Mapa final'!#REF!="Menor"),CONCATENATE("R7C",'Mapa final'!#REF!),"")</f>
        <v>#REF!</v>
      </c>
      <c r="S42" s="54" t="e">
        <f>IF(AND('Mapa final'!#REF!="Baja",'Mapa final'!#REF!="Menor"),CONCATENATE("R7C",'Mapa final'!#REF!),"")</f>
        <v>#REF!</v>
      </c>
      <c r="T42" s="54" t="e">
        <f>IF(AND('Mapa final'!#REF!="Baja",'Mapa final'!#REF!="Menor"),CONCATENATE("R7C",'Mapa final'!#REF!),"")</f>
        <v>#REF!</v>
      </c>
      <c r="U42" s="55" t="e">
        <f>IF(AND('Mapa final'!#REF!="Baja",'Mapa final'!#REF!="Menor"),CONCATENATE("R7C",'Mapa final'!#REF!),"")</f>
        <v>#REF!</v>
      </c>
      <c r="V42" s="53" t="e">
        <f>IF(AND('Mapa final'!#REF!="Baja",'Mapa final'!#REF!="Moderado"),CONCATENATE("R7C",'Mapa final'!#REF!),"")</f>
        <v>#REF!</v>
      </c>
      <c r="W42" s="54" t="e">
        <f>IF(AND('Mapa final'!#REF!="Baja",'Mapa final'!#REF!="Moderado"),CONCATENATE("R7C",'Mapa final'!#REF!),"")</f>
        <v>#REF!</v>
      </c>
      <c r="X42" s="54" t="e">
        <f>IF(AND('Mapa final'!#REF!="Baja",'Mapa final'!#REF!="Moderado"),CONCATENATE("R7C",'Mapa final'!#REF!),"")</f>
        <v>#REF!</v>
      </c>
      <c r="Y42" s="54" t="e">
        <f>IF(AND('Mapa final'!#REF!="Baja",'Mapa final'!#REF!="Moderado"),CONCATENATE("R7C",'Mapa final'!#REF!),"")</f>
        <v>#REF!</v>
      </c>
      <c r="Z42" s="54" t="e">
        <f>IF(AND('Mapa final'!#REF!="Baja",'Mapa final'!#REF!="Moderado"),CONCATENATE("R7C",'Mapa final'!#REF!),"")</f>
        <v>#REF!</v>
      </c>
      <c r="AA42" s="55" t="e">
        <f>IF(AND('Mapa final'!#REF!="Baja",'Mapa final'!#REF!="Moderado"),CONCATENATE("R7C",'Mapa final'!#REF!),"")</f>
        <v>#REF!</v>
      </c>
      <c r="AB42" s="38" t="e">
        <f>IF(AND('Mapa final'!#REF!="Baja",'Mapa final'!#REF!="Mayor"),CONCATENATE("R7C",'Mapa final'!#REF!),"")</f>
        <v>#REF!</v>
      </c>
      <c r="AC42" s="39" t="e">
        <f>IF(AND('Mapa final'!#REF!="Baja",'Mapa final'!#REF!="Mayor"),CONCATENATE("R7C",'Mapa final'!#REF!),"")</f>
        <v>#REF!</v>
      </c>
      <c r="AD42" s="39" t="e">
        <f>IF(AND('Mapa final'!#REF!="Baja",'Mapa final'!#REF!="Mayor"),CONCATENATE("R7C",'Mapa final'!#REF!),"")</f>
        <v>#REF!</v>
      </c>
      <c r="AE42" s="39" t="e">
        <f>IF(AND('Mapa final'!#REF!="Baja",'Mapa final'!#REF!="Mayor"),CONCATENATE("R7C",'Mapa final'!#REF!),"")</f>
        <v>#REF!</v>
      </c>
      <c r="AF42" s="39" t="e">
        <f>IF(AND('Mapa final'!#REF!="Baja",'Mapa final'!#REF!="Mayor"),CONCATENATE("R7C",'Mapa final'!#REF!),"")</f>
        <v>#REF!</v>
      </c>
      <c r="AG42" s="40" t="e">
        <f>IF(AND('Mapa final'!#REF!="Baja",'Mapa final'!#REF!="Mayor"),CONCATENATE("R7C",'Mapa final'!#REF!),"")</f>
        <v>#REF!</v>
      </c>
      <c r="AH42" s="41" t="e">
        <f>IF(AND('Mapa final'!#REF!="Baja",'Mapa final'!#REF!="Catastrófico"),CONCATENATE("R7C",'Mapa final'!#REF!),"")</f>
        <v>#REF!</v>
      </c>
      <c r="AI42" s="42" t="e">
        <f>IF(AND('Mapa final'!#REF!="Baja",'Mapa final'!#REF!="Catastrófico"),CONCATENATE("R7C",'Mapa final'!#REF!),"")</f>
        <v>#REF!</v>
      </c>
      <c r="AJ42" s="42" t="e">
        <f>IF(AND('Mapa final'!#REF!="Baja",'Mapa final'!#REF!="Catastrófico"),CONCATENATE("R7C",'Mapa final'!#REF!),"")</f>
        <v>#REF!</v>
      </c>
      <c r="AK42" s="42" t="e">
        <f>IF(AND('Mapa final'!#REF!="Baja",'Mapa final'!#REF!="Catastrófico"),CONCATENATE("R7C",'Mapa final'!#REF!),"")</f>
        <v>#REF!</v>
      </c>
      <c r="AL42" s="42" t="e">
        <f>IF(AND('Mapa final'!#REF!="Baja",'Mapa final'!#REF!="Catastrófico"),CONCATENATE("R7C",'Mapa final'!#REF!),"")</f>
        <v>#REF!</v>
      </c>
      <c r="AM42" s="43" t="e">
        <f>IF(AND('Mapa final'!#REF!="Baja",'Mapa final'!#REF!="Catastrófico"),CONCATENATE("R7C",'Mapa final'!#REF!),"")</f>
        <v>#REF!</v>
      </c>
      <c r="AN42" s="69"/>
      <c r="AO42" s="322"/>
      <c r="AP42" s="323"/>
      <c r="AQ42" s="323"/>
      <c r="AR42" s="323"/>
      <c r="AS42" s="323"/>
      <c r="AT42" s="324"/>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row>
    <row r="43" spans="1:80" ht="15" customHeight="1" x14ac:dyDescent="0.25">
      <c r="A43" s="69"/>
      <c r="B43" s="250"/>
      <c r="C43" s="250"/>
      <c r="D43" s="251"/>
      <c r="E43" s="291"/>
      <c r="F43" s="292"/>
      <c r="G43" s="292"/>
      <c r="H43" s="292"/>
      <c r="I43" s="292"/>
      <c r="J43" s="62" t="e">
        <f>IF(AND('Mapa final'!#REF!="Baja",'Mapa final'!#REF!="Leve"),CONCATENATE("R8C",'Mapa final'!#REF!),"")</f>
        <v>#REF!</v>
      </c>
      <c r="K43" s="63" t="e">
        <f>IF(AND('Mapa final'!#REF!="Baja",'Mapa final'!#REF!="Leve"),CONCATENATE("R8C",'Mapa final'!#REF!),"")</f>
        <v>#REF!</v>
      </c>
      <c r="L43" s="63" t="e">
        <f>IF(AND('Mapa final'!#REF!="Baja",'Mapa final'!#REF!="Leve"),CONCATENATE("R8C",'Mapa final'!#REF!),"")</f>
        <v>#REF!</v>
      </c>
      <c r="M43" s="63" t="e">
        <f>IF(AND('Mapa final'!#REF!="Baja",'Mapa final'!#REF!="Leve"),CONCATENATE("R8C",'Mapa final'!#REF!),"")</f>
        <v>#REF!</v>
      </c>
      <c r="N43" s="63" t="e">
        <f>IF(AND('Mapa final'!#REF!="Baja",'Mapa final'!#REF!="Leve"),CONCATENATE("R8C",'Mapa final'!#REF!),"")</f>
        <v>#REF!</v>
      </c>
      <c r="O43" s="64" t="e">
        <f>IF(AND('Mapa final'!#REF!="Baja",'Mapa final'!#REF!="Leve"),CONCATENATE("R8C",'Mapa final'!#REF!),"")</f>
        <v>#REF!</v>
      </c>
      <c r="P43" s="53" t="e">
        <f>IF(AND('Mapa final'!#REF!="Baja",'Mapa final'!#REF!="Menor"),CONCATENATE("R8C",'Mapa final'!#REF!),"")</f>
        <v>#REF!</v>
      </c>
      <c r="Q43" s="54" t="e">
        <f>IF(AND('Mapa final'!#REF!="Baja",'Mapa final'!#REF!="Menor"),CONCATENATE("R8C",'Mapa final'!#REF!),"")</f>
        <v>#REF!</v>
      </c>
      <c r="R43" s="54" t="e">
        <f>IF(AND('Mapa final'!#REF!="Baja",'Mapa final'!#REF!="Menor"),CONCATENATE("R8C",'Mapa final'!#REF!),"")</f>
        <v>#REF!</v>
      </c>
      <c r="S43" s="54" t="e">
        <f>IF(AND('Mapa final'!#REF!="Baja",'Mapa final'!#REF!="Menor"),CONCATENATE("R8C",'Mapa final'!#REF!),"")</f>
        <v>#REF!</v>
      </c>
      <c r="T43" s="54" t="e">
        <f>IF(AND('Mapa final'!#REF!="Baja",'Mapa final'!#REF!="Menor"),CONCATENATE("R8C",'Mapa final'!#REF!),"")</f>
        <v>#REF!</v>
      </c>
      <c r="U43" s="55" t="e">
        <f>IF(AND('Mapa final'!#REF!="Baja",'Mapa final'!#REF!="Menor"),CONCATENATE("R8C",'Mapa final'!#REF!),"")</f>
        <v>#REF!</v>
      </c>
      <c r="V43" s="53" t="e">
        <f>IF(AND('Mapa final'!#REF!="Baja",'Mapa final'!#REF!="Moderado"),CONCATENATE("R8C",'Mapa final'!#REF!),"")</f>
        <v>#REF!</v>
      </c>
      <c r="W43" s="54" t="e">
        <f>IF(AND('Mapa final'!#REF!="Baja",'Mapa final'!#REF!="Moderado"),CONCATENATE("R8C",'Mapa final'!#REF!),"")</f>
        <v>#REF!</v>
      </c>
      <c r="X43" s="54" t="e">
        <f>IF(AND('Mapa final'!#REF!="Baja",'Mapa final'!#REF!="Moderado"),CONCATENATE("R8C",'Mapa final'!#REF!),"")</f>
        <v>#REF!</v>
      </c>
      <c r="Y43" s="54" t="e">
        <f>IF(AND('Mapa final'!#REF!="Baja",'Mapa final'!#REF!="Moderado"),CONCATENATE("R8C",'Mapa final'!#REF!),"")</f>
        <v>#REF!</v>
      </c>
      <c r="Z43" s="54" t="e">
        <f>IF(AND('Mapa final'!#REF!="Baja",'Mapa final'!#REF!="Moderado"),CONCATENATE("R8C",'Mapa final'!#REF!),"")</f>
        <v>#REF!</v>
      </c>
      <c r="AA43" s="55" t="e">
        <f>IF(AND('Mapa final'!#REF!="Baja",'Mapa final'!#REF!="Moderado"),CONCATENATE("R8C",'Mapa final'!#REF!),"")</f>
        <v>#REF!</v>
      </c>
      <c r="AB43" s="38" t="e">
        <f>IF(AND('Mapa final'!#REF!="Baja",'Mapa final'!#REF!="Mayor"),CONCATENATE("R8C",'Mapa final'!#REF!),"")</f>
        <v>#REF!</v>
      </c>
      <c r="AC43" s="39" t="e">
        <f>IF(AND('Mapa final'!#REF!="Baja",'Mapa final'!#REF!="Mayor"),CONCATENATE("R8C",'Mapa final'!#REF!),"")</f>
        <v>#REF!</v>
      </c>
      <c r="AD43" s="39" t="e">
        <f>IF(AND('Mapa final'!#REF!="Baja",'Mapa final'!#REF!="Mayor"),CONCATENATE("R8C",'Mapa final'!#REF!),"")</f>
        <v>#REF!</v>
      </c>
      <c r="AE43" s="39" t="e">
        <f>IF(AND('Mapa final'!#REF!="Baja",'Mapa final'!#REF!="Mayor"),CONCATENATE("R8C",'Mapa final'!#REF!),"")</f>
        <v>#REF!</v>
      </c>
      <c r="AF43" s="39" t="e">
        <f>IF(AND('Mapa final'!#REF!="Baja",'Mapa final'!#REF!="Mayor"),CONCATENATE("R8C",'Mapa final'!#REF!),"")</f>
        <v>#REF!</v>
      </c>
      <c r="AG43" s="40" t="e">
        <f>IF(AND('Mapa final'!#REF!="Baja",'Mapa final'!#REF!="Mayor"),CONCATENATE("R8C",'Mapa final'!#REF!),"")</f>
        <v>#REF!</v>
      </c>
      <c r="AH43" s="41" t="e">
        <f>IF(AND('Mapa final'!#REF!="Baja",'Mapa final'!#REF!="Catastrófico"),CONCATENATE("R8C",'Mapa final'!#REF!),"")</f>
        <v>#REF!</v>
      </c>
      <c r="AI43" s="42" t="e">
        <f>IF(AND('Mapa final'!#REF!="Baja",'Mapa final'!#REF!="Catastrófico"),CONCATENATE("R8C",'Mapa final'!#REF!),"")</f>
        <v>#REF!</v>
      </c>
      <c r="AJ43" s="42" t="e">
        <f>IF(AND('Mapa final'!#REF!="Baja",'Mapa final'!#REF!="Catastrófico"),CONCATENATE("R8C",'Mapa final'!#REF!),"")</f>
        <v>#REF!</v>
      </c>
      <c r="AK43" s="42" t="e">
        <f>IF(AND('Mapa final'!#REF!="Baja",'Mapa final'!#REF!="Catastrófico"),CONCATENATE("R8C",'Mapa final'!#REF!),"")</f>
        <v>#REF!</v>
      </c>
      <c r="AL43" s="42" t="e">
        <f>IF(AND('Mapa final'!#REF!="Baja",'Mapa final'!#REF!="Catastrófico"),CONCATENATE("R8C",'Mapa final'!#REF!),"")</f>
        <v>#REF!</v>
      </c>
      <c r="AM43" s="43" t="e">
        <f>IF(AND('Mapa final'!#REF!="Baja",'Mapa final'!#REF!="Catastrófico"),CONCATENATE("R8C",'Mapa final'!#REF!),"")</f>
        <v>#REF!</v>
      </c>
      <c r="AN43" s="69"/>
      <c r="AO43" s="322"/>
      <c r="AP43" s="323"/>
      <c r="AQ43" s="323"/>
      <c r="AR43" s="323"/>
      <c r="AS43" s="323"/>
      <c r="AT43" s="324"/>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row>
    <row r="44" spans="1:80" ht="15" customHeight="1" x14ac:dyDescent="0.25">
      <c r="A44" s="69"/>
      <c r="B44" s="250"/>
      <c r="C44" s="250"/>
      <c r="D44" s="251"/>
      <c r="E44" s="291"/>
      <c r="F44" s="292"/>
      <c r="G44" s="292"/>
      <c r="H44" s="292"/>
      <c r="I44" s="292"/>
      <c r="J44" s="62" t="e">
        <f>IF(AND('Mapa final'!#REF!="Baja",'Mapa final'!#REF!="Leve"),CONCATENATE("R9C",'Mapa final'!#REF!),"")</f>
        <v>#REF!</v>
      </c>
      <c r="K44" s="63" t="e">
        <f>IF(AND('Mapa final'!#REF!="Baja",'Mapa final'!#REF!="Leve"),CONCATENATE("R9C",'Mapa final'!#REF!),"")</f>
        <v>#REF!</v>
      </c>
      <c r="L44" s="63" t="e">
        <f>IF(AND('Mapa final'!#REF!="Baja",'Mapa final'!#REF!="Leve"),CONCATENATE("R9C",'Mapa final'!#REF!),"")</f>
        <v>#REF!</v>
      </c>
      <c r="M44" s="63" t="e">
        <f>IF(AND('Mapa final'!#REF!="Baja",'Mapa final'!#REF!="Leve"),CONCATENATE("R9C",'Mapa final'!#REF!),"")</f>
        <v>#REF!</v>
      </c>
      <c r="N44" s="63" t="e">
        <f>IF(AND('Mapa final'!#REF!="Baja",'Mapa final'!#REF!="Leve"),CONCATENATE("R9C",'Mapa final'!#REF!),"")</f>
        <v>#REF!</v>
      </c>
      <c r="O44" s="64" t="e">
        <f>IF(AND('Mapa final'!#REF!="Baja",'Mapa final'!#REF!="Leve"),CONCATENATE("R9C",'Mapa final'!#REF!),"")</f>
        <v>#REF!</v>
      </c>
      <c r="P44" s="53" t="e">
        <f>IF(AND('Mapa final'!#REF!="Baja",'Mapa final'!#REF!="Menor"),CONCATENATE("R9C",'Mapa final'!#REF!),"")</f>
        <v>#REF!</v>
      </c>
      <c r="Q44" s="54" t="e">
        <f>IF(AND('Mapa final'!#REF!="Baja",'Mapa final'!#REF!="Menor"),CONCATENATE("R9C",'Mapa final'!#REF!),"")</f>
        <v>#REF!</v>
      </c>
      <c r="R44" s="54" t="e">
        <f>IF(AND('Mapa final'!#REF!="Baja",'Mapa final'!#REF!="Menor"),CONCATENATE("R9C",'Mapa final'!#REF!),"")</f>
        <v>#REF!</v>
      </c>
      <c r="S44" s="54" t="e">
        <f>IF(AND('Mapa final'!#REF!="Baja",'Mapa final'!#REF!="Menor"),CONCATENATE("R9C",'Mapa final'!#REF!),"")</f>
        <v>#REF!</v>
      </c>
      <c r="T44" s="54" t="e">
        <f>IF(AND('Mapa final'!#REF!="Baja",'Mapa final'!#REF!="Menor"),CONCATENATE("R9C",'Mapa final'!#REF!),"")</f>
        <v>#REF!</v>
      </c>
      <c r="U44" s="55" t="e">
        <f>IF(AND('Mapa final'!#REF!="Baja",'Mapa final'!#REF!="Menor"),CONCATENATE("R9C",'Mapa final'!#REF!),"")</f>
        <v>#REF!</v>
      </c>
      <c r="V44" s="53" t="e">
        <f>IF(AND('Mapa final'!#REF!="Baja",'Mapa final'!#REF!="Moderado"),CONCATENATE("R9C",'Mapa final'!#REF!),"")</f>
        <v>#REF!</v>
      </c>
      <c r="W44" s="54" t="e">
        <f>IF(AND('Mapa final'!#REF!="Baja",'Mapa final'!#REF!="Moderado"),CONCATENATE("R9C",'Mapa final'!#REF!),"")</f>
        <v>#REF!</v>
      </c>
      <c r="X44" s="54" t="e">
        <f>IF(AND('Mapa final'!#REF!="Baja",'Mapa final'!#REF!="Moderado"),CONCATENATE("R9C",'Mapa final'!#REF!),"")</f>
        <v>#REF!</v>
      </c>
      <c r="Y44" s="54" t="e">
        <f>IF(AND('Mapa final'!#REF!="Baja",'Mapa final'!#REF!="Moderado"),CONCATENATE("R9C",'Mapa final'!#REF!),"")</f>
        <v>#REF!</v>
      </c>
      <c r="Z44" s="54" t="e">
        <f>IF(AND('Mapa final'!#REF!="Baja",'Mapa final'!#REF!="Moderado"),CONCATENATE("R9C",'Mapa final'!#REF!),"")</f>
        <v>#REF!</v>
      </c>
      <c r="AA44" s="55" t="e">
        <f>IF(AND('Mapa final'!#REF!="Baja",'Mapa final'!#REF!="Moderado"),CONCATENATE("R9C",'Mapa final'!#REF!),"")</f>
        <v>#REF!</v>
      </c>
      <c r="AB44" s="38" t="e">
        <f>IF(AND('Mapa final'!#REF!="Baja",'Mapa final'!#REF!="Mayor"),CONCATENATE("R9C",'Mapa final'!#REF!),"")</f>
        <v>#REF!</v>
      </c>
      <c r="AC44" s="39" t="e">
        <f>IF(AND('Mapa final'!#REF!="Baja",'Mapa final'!#REF!="Mayor"),CONCATENATE("R9C",'Mapa final'!#REF!),"")</f>
        <v>#REF!</v>
      </c>
      <c r="AD44" s="39" t="e">
        <f>IF(AND('Mapa final'!#REF!="Baja",'Mapa final'!#REF!="Mayor"),CONCATENATE("R9C",'Mapa final'!#REF!),"")</f>
        <v>#REF!</v>
      </c>
      <c r="AE44" s="39" t="e">
        <f>IF(AND('Mapa final'!#REF!="Baja",'Mapa final'!#REF!="Mayor"),CONCATENATE("R9C",'Mapa final'!#REF!),"")</f>
        <v>#REF!</v>
      </c>
      <c r="AF44" s="39" t="e">
        <f>IF(AND('Mapa final'!#REF!="Baja",'Mapa final'!#REF!="Mayor"),CONCATENATE("R9C",'Mapa final'!#REF!),"")</f>
        <v>#REF!</v>
      </c>
      <c r="AG44" s="40" t="e">
        <f>IF(AND('Mapa final'!#REF!="Baja",'Mapa final'!#REF!="Mayor"),CONCATENATE("R9C",'Mapa final'!#REF!),"")</f>
        <v>#REF!</v>
      </c>
      <c r="AH44" s="41" t="e">
        <f>IF(AND('Mapa final'!#REF!="Baja",'Mapa final'!#REF!="Catastrófico"),CONCATENATE("R9C",'Mapa final'!#REF!),"")</f>
        <v>#REF!</v>
      </c>
      <c r="AI44" s="42" t="e">
        <f>IF(AND('Mapa final'!#REF!="Baja",'Mapa final'!#REF!="Catastrófico"),CONCATENATE("R9C",'Mapa final'!#REF!),"")</f>
        <v>#REF!</v>
      </c>
      <c r="AJ44" s="42" t="e">
        <f>IF(AND('Mapa final'!#REF!="Baja",'Mapa final'!#REF!="Catastrófico"),CONCATENATE("R9C",'Mapa final'!#REF!),"")</f>
        <v>#REF!</v>
      </c>
      <c r="AK44" s="42" t="e">
        <f>IF(AND('Mapa final'!#REF!="Baja",'Mapa final'!#REF!="Catastrófico"),CONCATENATE("R9C",'Mapa final'!#REF!),"")</f>
        <v>#REF!</v>
      </c>
      <c r="AL44" s="42" t="e">
        <f>IF(AND('Mapa final'!#REF!="Baja",'Mapa final'!#REF!="Catastrófico"),CONCATENATE("R9C",'Mapa final'!#REF!),"")</f>
        <v>#REF!</v>
      </c>
      <c r="AM44" s="43" t="e">
        <f>IF(AND('Mapa final'!#REF!="Baja",'Mapa final'!#REF!="Catastrófico"),CONCATENATE("R9C",'Mapa final'!#REF!),"")</f>
        <v>#REF!</v>
      </c>
      <c r="AN44" s="69"/>
      <c r="AO44" s="322"/>
      <c r="AP44" s="323"/>
      <c r="AQ44" s="323"/>
      <c r="AR44" s="323"/>
      <c r="AS44" s="323"/>
      <c r="AT44" s="324"/>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row>
    <row r="45" spans="1:80" ht="15.75" customHeight="1" thickBot="1" x14ac:dyDescent="0.3">
      <c r="A45" s="69"/>
      <c r="B45" s="250"/>
      <c r="C45" s="250"/>
      <c r="D45" s="251"/>
      <c r="E45" s="294"/>
      <c r="F45" s="295"/>
      <c r="G45" s="295"/>
      <c r="H45" s="295"/>
      <c r="I45" s="295"/>
      <c r="J45" s="65" t="e">
        <f>IF(AND('Mapa final'!#REF!="Baja",'Mapa final'!#REF!="Leve"),CONCATENATE("R10C",'Mapa final'!#REF!),"")</f>
        <v>#REF!</v>
      </c>
      <c r="K45" s="66" t="e">
        <f>IF(AND('Mapa final'!#REF!="Baja",'Mapa final'!#REF!="Leve"),CONCATENATE("R10C",'Mapa final'!#REF!),"")</f>
        <v>#REF!</v>
      </c>
      <c r="L45" s="66" t="e">
        <f>IF(AND('Mapa final'!#REF!="Baja",'Mapa final'!#REF!="Leve"),CONCATENATE("R10C",'Mapa final'!#REF!),"")</f>
        <v>#REF!</v>
      </c>
      <c r="M45" s="66" t="e">
        <f>IF(AND('Mapa final'!#REF!="Baja",'Mapa final'!#REF!="Leve"),CONCATENATE("R10C",'Mapa final'!#REF!),"")</f>
        <v>#REF!</v>
      </c>
      <c r="N45" s="66" t="e">
        <f>IF(AND('Mapa final'!#REF!="Baja",'Mapa final'!#REF!="Leve"),CONCATENATE("R10C",'Mapa final'!#REF!),"")</f>
        <v>#REF!</v>
      </c>
      <c r="O45" s="67" t="e">
        <f>IF(AND('Mapa final'!#REF!="Baja",'Mapa final'!#REF!="Leve"),CONCATENATE("R10C",'Mapa final'!#REF!),"")</f>
        <v>#REF!</v>
      </c>
      <c r="P45" s="53" t="e">
        <f>IF(AND('Mapa final'!#REF!="Baja",'Mapa final'!#REF!="Menor"),CONCATENATE("R10C",'Mapa final'!#REF!),"")</f>
        <v>#REF!</v>
      </c>
      <c r="Q45" s="54" t="e">
        <f>IF(AND('Mapa final'!#REF!="Baja",'Mapa final'!#REF!="Menor"),CONCATENATE("R10C",'Mapa final'!#REF!),"")</f>
        <v>#REF!</v>
      </c>
      <c r="R45" s="54" t="e">
        <f>IF(AND('Mapa final'!#REF!="Baja",'Mapa final'!#REF!="Menor"),CONCATENATE("R10C",'Mapa final'!#REF!),"")</f>
        <v>#REF!</v>
      </c>
      <c r="S45" s="54" t="e">
        <f>IF(AND('Mapa final'!#REF!="Baja",'Mapa final'!#REF!="Menor"),CONCATENATE("R10C",'Mapa final'!#REF!),"")</f>
        <v>#REF!</v>
      </c>
      <c r="T45" s="54" t="e">
        <f>IF(AND('Mapa final'!#REF!="Baja",'Mapa final'!#REF!="Menor"),CONCATENATE("R10C",'Mapa final'!#REF!),"")</f>
        <v>#REF!</v>
      </c>
      <c r="U45" s="55" t="e">
        <f>IF(AND('Mapa final'!#REF!="Baja",'Mapa final'!#REF!="Menor"),CONCATENATE("R10C",'Mapa final'!#REF!),"")</f>
        <v>#REF!</v>
      </c>
      <c r="V45" s="56" t="e">
        <f>IF(AND('Mapa final'!#REF!="Baja",'Mapa final'!#REF!="Moderado"),CONCATENATE("R10C",'Mapa final'!#REF!),"")</f>
        <v>#REF!</v>
      </c>
      <c r="W45" s="57" t="e">
        <f>IF(AND('Mapa final'!#REF!="Baja",'Mapa final'!#REF!="Moderado"),CONCATENATE("R10C",'Mapa final'!#REF!),"")</f>
        <v>#REF!</v>
      </c>
      <c r="X45" s="57" t="e">
        <f>IF(AND('Mapa final'!#REF!="Baja",'Mapa final'!#REF!="Moderado"),CONCATENATE("R10C",'Mapa final'!#REF!),"")</f>
        <v>#REF!</v>
      </c>
      <c r="Y45" s="57" t="e">
        <f>IF(AND('Mapa final'!#REF!="Baja",'Mapa final'!#REF!="Moderado"),CONCATENATE("R10C",'Mapa final'!#REF!),"")</f>
        <v>#REF!</v>
      </c>
      <c r="Z45" s="57" t="e">
        <f>IF(AND('Mapa final'!#REF!="Baja",'Mapa final'!#REF!="Moderado"),CONCATENATE("R10C",'Mapa final'!#REF!),"")</f>
        <v>#REF!</v>
      </c>
      <c r="AA45" s="58" t="e">
        <f>IF(AND('Mapa final'!#REF!="Baja",'Mapa final'!#REF!="Moderado"),CONCATENATE("R10C",'Mapa final'!#REF!),"")</f>
        <v>#REF!</v>
      </c>
      <c r="AB45" s="44" t="e">
        <f>IF(AND('Mapa final'!#REF!="Baja",'Mapa final'!#REF!="Mayor"),CONCATENATE("R10C",'Mapa final'!#REF!),"")</f>
        <v>#REF!</v>
      </c>
      <c r="AC45" s="45" t="e">
        <f>IF(AND('Mapa final'!#REF!="Baja",'Mapa final'!#REF!="Mayor"),CONCATENATE("R10C",'Mapa final'!#REF!),"")</f>
        <v>#REF!</v>
      </c>
      <c r="AD45" s="45" t="e">
        <f>IF(AND('Mapa final'!#REF!="Baja",'Mapa final'!#REF!="Mayor"),CONCATENATE("R10C",'Mapa final'!#REF!),"")</f>
        <v>#REF!</v>
      </c>
      <c r="AE45" s="45" t="e">
        <f>IF(AND('Mapa final'!#REF!="Baja",'Mapa final'!#REF!="Mayor"),CONCATENATE("R10C",'Mapa final'!#REF!),"")</f>
        <v>#REF!</v>
      </c>
      <c r="AF45" s="45" t="e">
        <f>IF(AND('Mapa final'!#REF!="Baja",'Mapa final'!#REF!="Mayor"),CONCATENATE("R10C",'Mapa final'!#REF!),"")</f>
        <v>#REF!</v>
      </c>
      <c r="AG45" s="46" t="e">
        <f>IF(AND('Mapa final'!#REF!="Baja",'Mapa final'!#REF!="Mayor"),CONCATENATE("R10C",'Mapa final'!#REF!),"")</f>
        <v>#REF!</v>
      </c>
      <c r="AH45" s="47" t="e">
        <f>IF(AND('Mapa final'!#REF!="Baja",'Mapa final'!#REF!="Catastrófico"),CONCATENATE("R10C",'Mapa final'!#REF!),"")</f>
        <v>#REF!</v>
      </c>
      <c r="AI45" s="48" t="e">
        <f>IF(AND('Mapa final'!#REF!="Baja",'Mapa final'!#REF!="Catastrófico"),CONCATENATE("R10C",'Mapa final'!#REF!),"")</f>
        <v>#REF!</v>
      </c>
      <c r="AJ45" s="48" t="e">
        <f>IF(AND('Mapa final'!#REF!="Baja",'Mapa final'!#REF!="Catastrófico"),CONCATENATE("R10C",'Mapa final'!#REF!),"")</f>
        <v>#REF!</v>
      </c>
      <c r="AK45" s="48" t="e">
        <f>IF(AND('Mapa final'!#REF!="Baja",'Mapa final'!#REF!="Catastrófico"),CONCATENATE("R10C",'Mapa final'!#REF!),"")</f>
        <v>#REF!</v>
      </c>
      <c r="AL45" s="48" t="e">
        <f>IF(AND('Mapa final'!#REF!="Baja",'Mapa final'!#REF!="Catastrófico"),CONCATENATE("R10C",'Mapa final'!#REF!),"")</f>
        <v>#REF!</v>
      </c>
      <c r="AM45" s="49" t="e">
        <f>IF(AND('Mapa final'!#REF!="Baja",'Mapa final'!#REF!="Catastrófico"),CONCATENATE("R10C",'Mapa final'!#REF!),"")</f>
        <v>#REF!</v>
      </c>
      <c r="AN45" s="69"/>
      <c r="AO45" s="325"/>
      <c r="AP45" s="326"/>
      <c r="AQ45" s="326"/>
      <c r="AR45" s="326"/>
      <c r="AS45" s="326"/>
      <c r="AT45" s="327"/>
    </row>
    <row r="46" spans="1:80" ht="46.5" customHeight="1" x14ac:dyDescent="0.35">
      <c r="A46" s="69"/>
      <c r="B46" s="250"/>
      <c r="C46" s="250"/>
      <c r="D46" s="251"/>
      <c r="E46" s="288" t="s">
        <v>113</v>
      </c>
      <c r="F46" s="289"/>
      <c r="G46" s="289"/>
      <c r="H46" s="289"/>
      <c r="I46" s="290"/>
      <c r="J46" s="59" t="str">
        <f>IF(AND('Mapa final'!$Y$12="Muy Baja",'Mapa final'!$AA$12="Leve"),CONCATENATE("R1C",'Mapa final'!$O$12),"")</f>
        <v/>
      </c>
      <c r="K46" s="60" t="str">
        <f>IF(AND('Mapa final'!$Y$13="Muy Baja",'Mapa final'!$AA$13="Leve"),CONCATENATE("R1C",'Mapa final'!$O$13),"")</f>
        <v>R1C2</v>
      </c>
      <c r="L46" s="60" t="str">
        <f>IF(AND('Mapa final'!$Y$14="Muy Baja",'Mapa final'!$AA$14="Leve"),CONCATENATE("R1C",'Mapa final'!$O$14),"")</f>
        <v>R1C3</v>
      </c>
      <c r="M46" s="60" t="e">
        <f>IF(AND('Mapa final'!#REF!="Muy Baja",'Mapa final'!#REF!="Leve"),CONCATENATE("R1C",'Mapa final'!#REF!),"")</f>
        <v>#REF!</v>
      </c>
      <c r="N46" s="60" t="e">
        <f>IF(AND('Mapa final'!#REF!="Muy Baja",'Mapa final'!#REF!="Leve"),CONCATENATE("R1C",'Mapa final'!#REF!),"")</f>
        <v>#REF!</v>
      </c>
      <c r="O46" s="61" t="e">
        <f>IF(AND('Mapa final'!#REF!="Muy Baja",'Mapa final'!#REF!="Leve"),CONCATENATE("R1C",'Mapa final'!#REF!),"")</f>
        <v>#REF!</v>
      </c>
      <c r="P46" s="59" t="str">
        <f>IF(AND('Mapa final'!$Y$12="Muy Baja",'Mapa final'!$AA$12="Menor"),CONCATENATE("R1C",'Mapa final'!$O$12),"")</f>
        <v/>
      </c>
      <c r="Q46" s="60" t="str">
        <f>IF(AND('Mapa final'!$Y$13="Muy Baja",'Mapa final'!$AA$13="Menor"),CONCATENATE("R1C",'Mapa final'!$O$13),"")</f>
        <v/>
      </c>
      <c r="R46" s="60" t="str">
        <f>IF(AND('Mapa final'!$Y$14="Muy Baja",'Mapa final'!$AA$14="Menor"),CONCATENATE("R1C",'Mapa final'!$O$14),"")</f>
        <v/>
      </c>
      <c r="S46" s="60" t="e">
        <f>IF(AND('Mapa final'!#REF!="Muy Baja",'Mapa final'!#REF!="Menor"),CONCATENATE("R1C",'Mapa final'!#REF!),"")</f>
        <v>#REF!</v>
      </c>
      <c r="T46" s="60" t="e">
        <f>IF(AND('Mapa final'!#REF!="Muy Baja",'Mapa final'!#REF!="Menor"),CONCATENATE("R1C",'Mapa final'!#REF!),"")</f>
        <v>#REF!</v>
      </c>
      <c r="U46" s="61" t="e">
        <f>IF(AND('Mapa final'!#REF!="Muy Baja",'Mapa final'!#REF!="Menor"),CONCATENATE("R1C",'Mapa final'!#REF!),"")</f>
        <v>#REF!</v>
      </c>
      <c r="V46" s="50" t="str">
        <f>IF(AND('Mapa final'!$Y$12="Muy Baja",'Mapa final'!$AA$12="Moderado"),CONCATENATE("R1C",'Mapa final'!$O$12),"")</f>
        <v/>
      </c>
      <c r="W46" s="68" t="str">
        <f>IF(AND('Mapa final'!$Y$13="Muy Baja",'Mapa final'!$AA$13="Moderado"),CONCATENATE("R1C",'Mapa final'!$O$13),"")</f>
        <v/>
      </c>
      <c r="X46" s="51" t="str">
        <f>IF(AND('Mapa final'!$Y$14="Muy Baja",'Mapa final'!$AA$14="Moderado"),CONCATENATE("R1C",'Mapa final'!$O$14),"")</f>
        <v/>
      </c>
      <c r="Y46" s="51" t="e">
        <f>IF(AND('Mapa final'!#REF!="Muy Baja",'Mapa final'!#REF!="Moderado"),CONCATENATE("R1C",'Mapa final'!#REF!),"")</f>
        <v>#REF!</v>
      </c>
      <c r="Z46" s="51" t="e">
        <f>IF(AND('Mapa final'!#REF!="Muy Baja",'Mapa final'!#REF!="Moderado"),CONCATENATE("R1C",'Mapa final'!#REF!),"")</f>
        <v>#REF!</v>
      </c>
      <c r="AA46" s="52" t="e">
        <f>IF(AND('Mapa final'!#REF!="Muy Baja",'Mapa final'!#REF!="Moderado"),CONCATENATE("R1C",'Mapa final'!#REF!),"")</f>
        <v>#REF!</v>
      </c>
      <c r="AB46" s="32" t="str">
        <f>IF(AND('Mapa final'!$Y$12="Muy Baja",'Mapa final'!$AA$12="Mayor"),CONCATENATE("R1C",'Mapa final'!$O$12),"")</f>
        <v/>
      </c>
      <c r="AC46" s="33" t="str">
        <f>IF(AND('Mapa final'!$Y$13="Muy Baja",'Mapa final'!$AA$13="Mayor"),CONCATENATE("R1C",'Mapa final'!$O$13),"")</f>
        <v/>
      </c>
      <c r="AD46" s="33" t="str">
        <f>IF(AND('Mapa final'!$Y$14="Muy Baja",'Mapa final'!$AA$14="Mayor"),CONCATENATE("R1C",'Mapa final'!$O$14),"")</f>
        <v/>
      </c>
      <c r="AE46" s="33" t="e">
        <f>IF(AND('Mapa final'!#REF!="Muy Baja",'Mapa final'!#REF!="Mayor"),CONCATENATE("R1C",'Mapa final'!#REF!),"")</f>
        <v>#REF!</v>
      </c>
      <c r="AF46" s="33" t="e">
        <f>IF(AND('Mapa final'!#REF!="Muy Baja",'Mapa final'!#REF!="Mayor"),CONCATENATE("R1C",'Mapa final'!#REF!),"")</f>
        <v>#REF!</v>
      </c>
      <c r="AG46" s="34" t="e">
        <f>IF(AND('Mapa final'!#REF!="Muy Baja",'Mapa final'!#REF!="Mayor"),CONCATENATE("R1C",'Mapa final'!#REF!),"")</f>
        <v>#REF!</v>
      </c>
      <c r="AH46" s="35" t="str">
        <f>IF(AND('Mapa final'!$Y$12="Muy Baja",'Mapa final'!$AA$12="Catastrófico"),CONCATENATE("R1C",'Mapa final'!$O$12),"")</f>
        <v/>
      </c>
      <c r="AI46" s="36" t="str">
        <f>IF(AND('Mapa final'!$Y$13="Muy Baja",'Mapa final'!$AA$13="Catastrófico"),CONCATENATE("R1C",'Mapa final'!$O$13),"")</f>
        <v/>
      </c>
      <c r="AJ46" s="36" t="str">
        <f>IF(AND('Mapa final'!$Y$14="Muy Baja",'Mapa final'!$AA$14="Catastrófico"),CONCATENATE("R1C",'Mapa final'!$O$14),"")</f>
        <v/>
      </c>
      <c r="AK46" s="36" t="e">
        <f>IF(AND('Mapa final'!#REF!="Muy Baja",'Mapa final'!#REF!="Catastrófico"),CONCATENATE("R1C",'Mapa final'!#REF!),"")</f>
        <v>#REF!</v>
      </c>
      <c r="AL46" s="36" t="e">
        <f>IF(AND('Mapa final'!#REF!="Muy Baja",'Mapa final'!#REF!="Catastrófico"),CONCATENATE("R1C",'Mapa final'!#REF!),"")</f>
        <v>#REF!</v>
      </c>
      <c r="AM46" s="37" t="e">
        <f>IF(AND('Mapa final'!#REF!="Muy Baja",'Mapa final'!#REF!="Catastrófico"),CONCATENATE("R1C",'Mapa final'!#REF!),"")</f>
        <v>#REF!</v>
      </c>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ht="46.5" customHeight="1" x14ac:dyDescent="0.25">
      <c r="A47" s="69"/>
      <c r="B47" s="250"/>
      <c r="C47" s="250"/>
      <c r="D47" s="251"/>
      <c r="E47" s="307"/>
      <c r="F47" s="292"/>
      <c r="G47" s="292"/>
      <c r="H47" s="292"/>
      <c r="I47" s="293"/>
      <c r="J47" s="62" t="e">
        <f>IF(AND('Mapa final'!#REF!="Muy Baja",'Mapa final'!#REF!="Leve"),CONCATENATE("R2C",'Mapa final'!#REF!),"")</f>
        <v>#REF!</v>
      </c>
      <c r="K47" s="63" t="e">
        <f>IF(AND('Mapa final'!#REF!="Muy Baja",'Mapa final'!#REF!="Leve"),CONCATENATE("R2C",'Mapa final'!#REF!),"")</f>
        <v>#REF!</v>
      </c>
      <c r="L47" s="63" t="e">
        <f>IF(AND('Mapa final'!#REF!="Muy Baja",'Mapa final'!#REF!="Leve"),CONCATENATE("R2C",'Mapa final'!#REF!),"")</f>
        <v>#REF!</v>
      </c>
      <c r="M47" s="63" t="e">
        <f>IF(AND('Mapa final'!#REF!="Muy Baja",'Mapa final'!#REF!="Leve"),CONCATENATE("R2C",'Mapa final'!#REF!),"")</f>
        <v>#REF!</v>
      </c>
      <c r="N47" s="63" t="e">
        <f>IF(AND('Mapa final'!#REF!="Muy Baja",'Mapa final'!#REF!="Leve"),CONCATENATE("R2C",'Mapa final'!#REF!),"")</f>
        <v>#REF!</v>
      </c>
      <c r="O47" s="64" t="e">
        <f>IF(AND('Mapa final'!#REF!="Muy Baja",'Mapa final'!#REF!="Leve"),CONCATENATE("R2C",'Mapa final'!#REF!),"")</f>
        <v>#REF!</v>
      </c>
      <c r="P47" s="62" t="e">
        <f>IF(AND('Mapa final'!#REF!="Muy Baja",'Mapa final'!#REF!="Menor"),CONCATENATE("R2C",'Mapa final'!#REF!),"")</f>
        <v>#REF!</v>
      </c>
      <c r="Q47" s="63" t="e">
        <f>IF(AND('Mapa final'!#REF!="Muy Baja",'Mapa final'!#REF!="Menor"),CONCATENATE("R2C",'Mapa final'!#REF!),"")</f>
        <v>#REF!</v>
      </c>
      <c r="R47" s="63" t="e">
        <f>IF(AND('Mapa final'!#REF!="Muy Baja",'Mapa final'!#REF!="Menor"),CONCATENATE("R2C",'Mapa final'!#REF!),"")</f>
        <v>#REF!</v>
      </c>
      <c r="S47" s="63" t="e">
        <f>IF(AND('Mapa final'!#REF!="Muy Baja",'Mapa final'!#REF!="Menor"),CONCATENATE("R2C",'Mapa final'!#REF!),"")</f>
        <v>#REF!</v>
      </c>
      <c r="T47" s="63" t="e">
        <f>IF(AND('Mapa final'!#REF!="Muy Baja",'Mapa final'!#REF!="Menor"),CONCATENATE("R2C",'Mapa final'!#REF!),"")</f>
        <v>#REF!</v>
      </c>
      <c r="U47" s="64" t="e">
        <f>IF(AND('Mapa final'!#REF!="Muy Baja",'Mapa final'!#REF!="Menor"),CONCATENATE("R2C",'Mapa final'!#REF!),"")</f>
        <v>#REF!</v>
      </c>
      <c r="V47" s="53" t="e">
        <f>IF(AND('Mapa final'!#REF!="Muy Baja",'Mapa final'!#REF!="Moderado"),CONCATENATE("R2C",'Mapa final'!#REF!),"")</f>
        <v>#REF!</v>
      </c>
      <c r="W47" s="54" t="e">
        <f>IF(AND('Mapa final'!#REF!="Muy Baja",'Mapa final'!#REF!="Moderado"),CONCATENATE("R2C",'Mapa final'!#REF!),"")</f>
        <v>#REF!</v>
      </c>
      <c r="X47" s="54" t="e">
        <f>IF(AND('Mapa final'!#REF!="Muy Baja",'Mapa final'!#REF!="Moderado"),CONCATENATE("R2C",'Mapa final'!#REF!),"")</f>
        <v>#REF!</v>
      </c>
      <c r="Y47" s="54" t="e">
        <f>IF(AND('Mapa final'!#REF!="Muy Baja",'Mapa final'!#REF!="Moderado"),CONCATENATE("R2C",'Mapa final'!#REF!),"")</f>
        <v>#REF!</v>
      </c>
      <c r="Z47" s="54" t="e">
        <f>IF(AND('Mapa final'!#REF!="Muy Baja",'Mapa final'!#REF!="Moderado"),CONCATENATE("R2C",'Mapa final'!#REF!),"")</f>
        <v>#REF!</v>
      </c>
      <c r="AA47" s="55" t="e">
        <f>IF(AND('Mapa final'!#REF!="Muy Baja",'Mapa final'!#REF!="Moderado"),CONCATENATE("R2C",'Mapa final'!#REF!),"")</f>
        <v>#REF!</v>
      </c>
      <c r="AB47" s="38" t="e">
        <f>IF(AND('Mapa final'!#REF!="Muy Baja",'Mapa final'!#REF!="Mayor"),CONCATENATE("R2C",'Mapa final'!#REF!),"")</f>
        <v>#REF!</v>
      </c>
      <c r="AC47" s="39" t="e">
        <f>IF(AND('Mapa final'!#REF!="Muy Baja",'Mapa final'!#REF!="Mayor"),CONCATENATE("R2C",'Mapa final'!#REF!),"")</f>
        <v>#REF!</v>
      </c>
      <c r="AD47" s="39" t="e">
        <f>IF(AND('Mapa final'!#REF!="Muy Baja",'Mapa final'!#REF!="Mayor"),CONCATENATE("R2C",'Mapa final'!#REF!),"")</f>
        <v>#REF!</v>
      </c>
      <c r="AE47" s="39" t="e">
        <f>IF(AND('Mapa final'!#REF!="Muy Baja",'Mapa final'!#REF!="Mayor"),CONCATENATE("R2C",'Mapa final'!#REF!),"")</f>
        <v>#REF!</v>
      </c>
      <c r="AF47" s="39" t="e">
        <f>IF(AND('Mapa final'!#REF!="Muy Baja",'Mapa final'!#REF!="Mayor"),CONCATENATE("R2C",'Mapa final'!#REF!),"")</f>
        <v>#REF!</v>
      </c>
      <c r="AG47" s="40" t="e">
        <f>IF(AND('Mapa final'!#REF!="Muy Baja",'Mapa final'!#REF!="Mayor"),CONCATENATE("R2C",'Mapa final'!#REF!),"")</f>
        <v>#REF!</v>
      </c>
      <c r="AH47" s="41" t="e">
        <f>IF(AND('Mapa final'!#REF!="Muy Baja",'Mapa final'!#REF!="Catastrófico"),CONCATENATE("R2C",'Mapa final'!#REF!),"")</f>
        <v>#REF!</v>
      </c>
      <c r="AI47" s="42" t="e">
        <f>IF(AND('Mapa final'!#REF!="Muy Baja",'Mapa final'!#REF!="Catastrófico"),CONCATENATE("R2C",'Mapa final'!#REF!),"")</f>
        <v>#REF!</v>
      </c>
      <c r="AJ47" s="42" t="e">
        <f>IF(AND('Mapa final'!#REF!="Muy Baja",'Mapa final'!#REF!="Catastrófico"),CONCATENATE("R2C",'Mapa final'!#REF!),"")</f>
        <v>#REF!</v>
      </c>
      <c r="AK47" s="42" t="e">
        <f>IF(AND('Mapa final'!#REF!="Muy Baja",'Mapa final'!#REF!="Catastrófico"),CONCATENATE("R2C",'Mapa final'!#REF!),"")</f>
        <v>#REF!</v>
      </c>
      <c r="AL47" s="42" t="e">
        <f>IF(AND('Mapa final'!#REF!="Muy Baja",'Mapa final'!#REF!="Catastrófico"),CONCATENATE("R2C",'Mapa final'!#REF!),"")</f>
        <v>#REF!</v>
      </c>
      <c r="AM47" s="43" t="e">
        <f>IF(AND('Mapa final'!#REF!="Muy Baja",'Mapa final'!#REF!="Catastrófico"),CONCATENATE("R2C",'Mapa final'!#REF!),"")</f>
        <v>#REF!</v>
      </c>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ht="15" customHeight="1" x14ac:dyDescent="0.25">
      <c r="A48" s="69"/>
      <c r="B48" s="250"/>
      <c r="C48" s="250"/>
      <c r="D48" s="251"/>
      <c r="E48" s="307"/>
      <c r="F48" s="292"/>
      <c r="G48" s="292"/>
      <c r="H48" s="292"/>
      <c r="I48" s="293"/>
      <c r="J48" s="62" t="e">
        <f>IF(AND('Mapa final'!#REF!="Muy Baja",'Mapa final'!#REF!="Leve"),CONCATENATE("R3C",'Mapa final'!#REF!),"")</f>
        <v>#REF!</v>
      </c>
      <c r="K48" s="63" t="e">
        <f>IF(AND('Mapa final'!#REF!="Muy Baja",'Mapa final'!#REF!="Leve"),CONCATENATE("R3C",'Mapa final'!#REF!),"")</f>
        <v>#REF!</v>
      </c>
      <c r="L48" s="63" t="e">
        <f>IF(AND('Mapa final'!#REF!="Muy Baja",'Mapa final'!#REF!="Leve"),CONCATENATE("R3C",'Mapa final'!#REF!),"")</f>
        <v>#REF!</v>
      </c>
      <c r="M48" s="63" t="e">
        <f>IF(AND('Mapa final'!#REF!="Muy Baja",'Mapa final'!#REF!="Leve"),CONCATENATE("R3C",'Mapa final'!#REF!),"")</f>
        <v>#REF!</v>
      </c>
      <c r="N48" s="63" t="e">
        <f>IF(AND('Mapa final'!#REF!="Muy Baja",'Mapa final'!#REF!="Leve"),CONCATENATE("R3C",'Mapa final'!#REF!),"")</f>
        <v>#REF!</v>
      </c>
      <c r="O48" s="64" t="e">
        <f>IF(AND('Mapa final'!#REF!="Muy Baja",'Mapa final'!#REF!="Leve"),CONCATENATE("R3C",'Mapa final'!#REF!),"")</f>
        <v>#REF!</v>
      </c>
      <c r="P48" s="62" t="e">
        <f>IF(AND('Mapa final'!#REF!="Muy Baja",'Mapa final'!#REF!="Menor"),CONCATENATE("R3C",'Mapa final'!#REF!),"")</f>
        <v>#REF!</v>
      </c>
      <c r="Q48" s="63" t="e">
        <f>IF(AND('Mapa final'!#REF!="Muy Baja",'Mapa final'!#REF!="Menor"),CONCATENATE("R3C",'Mapa final'!#REF!),"")</f>
        <v>#REF!</v>
      </c>
      <c r="R48" s="63" t="e">
        <f>IF(AND('Mapa final'!#REF!="Muy Baja",'Mapa final'!#REF!="Menor"),CONCATENATE("R3C",'Mapa final'!#REF!),"")</f>
        <v>#REF!</v>
      </c>
      <c r="S48" s="63" t="e">
        <f>IF(AND('Mapa final'!#REF!="Muy Baja",'Mapa final'!#REF!="Menor"),CONCATENATE("R3C",'Mapa final'!#REF!),"")</f>
        <v>#REF!</v>
      </c>
      <c r="T48" s="63" t="e">
        <f>IF(AND('Mapa final'!#REF!="Muy Baja",'Mapa final'!#REF!="Menor"),CONCATENATE("R3C",'Mapa final'!#REF!),"")</f>
        <v>#REF!</v>
      </c>
      <c r="U48" s="64" t="e">
        <f>IF(AND('Mapa final'!#REF!="Muy Baja",'Mapa final'!#REF!="Menor"),CONCATENATE("R3C",'Mapa final'!#REF!),"")</f>
        <v>#REF!</v>
      </c>
      <c r="V48" s="53" t="e">
        <f>IF(AND('Mapa final'!#REF!="Muy Baja",'Mapa final'!#REF!="Moderado"),CONCATENATE("R3C",'Mapa final'!#REF!),"")</f>
        <v>#REF!</v>
      </c>
      <c r="W48" s="54" t="e">
        <f>IF(AND('Mapa final'!#REF!="Muy Baja",'Mapa final'!#REF!="Moderado"),CONCATENATE("R3C",'Mapa final'!#REF!),"")</f>
        <v>#REF!</v>
      </c>
      <c r="X48" s="54" t="e">
        <f>IF(AND('Mapa final'!#REF!="Muy Baja",'Mapa final'!#REF!="Moderado"),CONCATENATE("R3C",'Mapa final'!#REF!),"")</f>
        <v>#REF!</v>
      </c>
      <c r="Y48" s="54" t="e">
        <f>IF(AND('Mapa final'!#REF!="Muy Baja",'Mapa final'!#REF!="Moderado"),CONCATENATE("R3C",'Mapa final'!#REF!),"")</f>
        <v>#REF!</v>
      </c>
      <c r="Z48" s="54" t="e">
        <f>IF(AND('Mapa final'!#REF!="Muy Baja",'Mapa final'!#REF!="Moderado"),CONCATENATE("R3C",'Mapa final'!#REF!),"")</f>
        <v>#REF!</v>
      </c>
      <c r="AA48" s="55" t="e">
        <f>IF(AND('Mapa final'!#REF!="Muy Baja",'Mapa final'!#REF!="Moderado"),CONCATENATE("R3C",'Mapa final'!#REF!),"")</f>
        <v>#REF!</v>
      </c>
      <c r="AB48" s="38" t="e">
        <f>IF(AND('Mapa final'!#REF!="Muy Baja",'Mapa final'!#REF!="Mayor"),CONCATENATE("R3C",'Mapa final'!#REF!),"")</f>
        <v>#REF!</v>
      </c>
      <c r="AC48" s="39" t="e">
        <f>IF(AND('Mapa final'!#REF!="Muy Baja",'Mapa final'!#REF!="Mayor"),CONCATENATE("R3C",'Mapa final'!#REF!),"")</f>
        <v>#REF!</v>
      </c>
      <c r="AD48" s="39" t="e">
        <f>IF(AND('Mapa final'!#REF!="Muy Baja",'Mapa final'!#REF!="Mayor"),CONCATENATE("R3C",'Mapa final'!#REF!),"")</f>
        <v>#REF!</v>
      </c>
      <c r="AE48" s="39" t="e">
        <f>IF(AND('Mapa final'!#REF!="Muy Baja",'Mapa final'!#REF!="Mayor"),CONCATENATE("R3C",'Mapa final'!#REF!),"")</f>
        <v>#REF!</v>
      </c>
      <c r="AF48" s="39" t="e">
        <f>IF(AND('Mapa final'!#REF!="Muy Baja",'Mapa final'!#REF!="Mayor"),CONCATENATE("R3C",'Mapa final'!#REF!),"")</f>
        <v>#REF!</v>
      </c>
      <c r="AG48" s="40" t="e">
        <f>IF(AND('Mapa final'!#REF!="Muy Baja",'Mapa final'!#REF!="Mayor"),CONCATENATE("R3C",'Mapa final'!#REF!),"")</f>
        <v>#REF!</v>
      </c>
      <c r="AH48" s="41" t="e">
        <f>IF(AND('Mapa final'!#REF!="Muy Baja",'Mapa final'!#REF!="Catastrófico"),CONCATENATE("R3C",'Mapa final'!#REF!),"")</f>
        <v>#REF!</v>
      </c>
      <c r="AI48" s="42" t="e">
        <f>IF(AND('Mapa final'!#REF!="Muy Baja",'Mapa final'!#REF!="Catastrófico"),CONCATENATE("R3C",'Mapa final'!#REF!),"")</f>
        <v>#REF!</v>
      </c>
      <c r="AJ48" s="42" t="e">
        <f>IF(AND('Mapa final'!#REF!="Muy Baja",'Mapa final'!#REF!="Catastrófico"),CONCATENATE("R3C",'Mapa final'!#REF!),"")</f>
        <v>#REF!</v>
      </c>
      <c r="AK48" s="42" t="e">
        <f>IF(AND('Mapa final'!#REF!="Muy Baja",'Mapa final'!#REF!="Catastrófico"),CONCATENATE("R3C",'Mapa final'!#REF!),"")</f>
        <v>#REF!</v>
      </c>
      <c r="AL48" s="42" t="e">
        <f>IF(AND('Mapa final'!#REF!="Muy Baja",'Mapa final'!#REF!="Catastrófico"),CONCATENATE("R3C",'Mapa final'!#REF!),"")</f>
        <v>#REF!</v>
      </c>
      <c r="AM48" s="43" t="e">
        <f>IF(AND('Mapa final'!#REF!="Muy Baja",'Mapa final'!#REF!="Catastrófico"),CONCATENATE("R3C",'Mapa final'!#REF!),"")</f>
        <v>#REF!</v>
      </c>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ht="15" customHeight="1" x14ac:dyDescent="0.25">
      <c r="A49" s="69"/>
      <c r="B49" s="250"/>
      <c r="C49" s="250"/>
      <c r="D49" s="251"/>
      <c r="E49" s="291"/>
      <c r="F49" s="292"/>
      <c r="G49" s="292"/>
      <c r="H49" s="292"/>
      <c r="I49" s="293"/>
      <c r="J49" s="62" t="e">
        <f>IF(AND('Mapa final'!#REF!="Muy Baja",'Mapa final'!#REF!="Leve"),CONCATENATE("R4C",'Mapa final'!#REF!),"")</f>
        <v>#REF!</v>
      </c>
      <c r="K49" s="63" t="e">
        <f>IF(AND('Mapa final'!#REF!="Muy Baja",'Mapa final'!#REF!="Leve"),CONCATENATE("R4C",'Mapa final'!#REF!),"")</f>
        <v>#REF!</v>
      </c>
      <c r="L49" s="63" t="e">
        <f>IF(AND('Mapa final'!#REF!="Muy Baja",'Mapa final'!#REF!="Leve"),CONCATENATE("R4C",'Mapa final'!#REF!),"")</f>
        <v>#REF!</v>
      </c>
      <c r="M49" s="63" t="e">
        <f>IF(AND('Mapa final'!#REF!="Muy Baja",'Mapa final'!#REF!="Leve"),CONCATENATE("R4C",'Mapa final'!#REF!),"")</f>
        <v>#REF!</v>
      </c>
      <c r="N49" s="63" t="e">
        <f>IF(AND('Mapa final'!#REF!="Muy Baja",'Mapa final'!#REF!="Leve"),CONCATENATE("R4C",'Mapa final'!#REF!),"")</f>
        <v>#REF!</v>
      </c>
      <c r="O49" s="64" t="e">
        <f>IF(AND('Mapa final'!#REF!="Muy Baja",'Mapa final'!#REF!="Leve"),CONCATENATE("R4C",'Mapa final'!#REF!),"")</f>
        <v>#REF!</v>
      </c>
      <c r="P49" s="62" t="e">
        <f>IF(AND('Mapa final'!#REF!="Muy Baja",'Mapa final'!#REF!="Menor"),CONCATENATE("R4C",'Mapa final'!#REF!),"")</f>
        <v>#REF!</v>
      </c>
      <c r="Q49" s="63" t="e">
        <f>IF(AND('Mapa final'!#REF!="Muy Baja",'Mapa final'!#REF!="Menor"),CONCATENATE("R4C",'Mapa final'!#REF!),"")</f>
        <v>#REF!</v>
      </c>
      <c r="R49" s="63" t="e">
        <f>IF(AND('Mapa final'!#REF!="Muy Baja",'Mapa final'!#REF!="Menor"),CONCATENATE("R4C",'Mapa final'!#REF!),"")</f>
        <v>#REF!</v>
      </c>
      <c r="S49" s="63" t="e">
        <f>IF(AND('Mapa final'!#REF!="Muy Baja",'Mapa final'!#REF!="Menor"),CONCATENATE("R4C",'Mapa final'!#REF!),"")</f>
        <v>#REF!</v>
      </c>
      <c r="T49" s="63" t="e">
        <f>IF(AND('Mapa final'!#REF!="Muy Baja",'Mapa final'!#REF!="Menor"),CONCATENATE("R4C",'Mapa final'!#REF!),"")</f>
        <v>#REF!</v>
      </c>
      <c r="U49" s="64" t="e">
        <f>IF(AND('Mapa final'!#REF!="Muy Baja",'Mapa final'!#REF!="Menor"),CONCATENATE("R4C",'Mapa final'!#REF!),"")</f>
        <v>#REF!</v>
      </c>
      <c r="V49" s="53" t="e">
        <f>IF(AND('Mapa final'!#REF!="Muy Baja",'Mapa final'!#REF!="Moderado"),CONCATENATE("R4C",'Mapa final'!#REF!),"")</f>
        <v>#REF!</v>
      </c>
      <c r="W49" s="54" t="e">
        <f>IF(AND('Mapa final'!#REF!="Muy Baja",'Mapa final'!#REF!="Moderado"),CONCATENATE("R4C",'Mapa final'!#REF!),"")</f>
        <v>#REF!</v>
      </c>
      <c r="X49" s="54" t="e">
        <f>IF(AND('Mapa final'!#REF!="Muy Baja",'Mapa final'!#REF!="Moderado"),CONCATENATE("R4C",'Mapa final'!#REF!),"")</f>
        <v>#REF!</v>
      </c>
      <c r="Y49" s="54" t="e">
        <f>IF(AND('Mapa final'!#REF!="Muy Baja",'Mapa final'!#REF!="Moderado"),CONCATENATE("R4C",'Mapa final'!#REF!),"")</f>
        <v>#REF!</v>
      </c>
      <c r="Z49" s="54" t="e">
        <f>IF(AND('Mapa final'!#REF!="Muy Baja",'Mapa final'!#REF!="Moderado"),CONCATENATE("R4C",'Mapa final'!#REF!),"")</f>
        <v>#REF!</v>
      </c>
      <c r="AA49" s="55" t="e">
        <f>IF(AND('Mapa final'!#REF!="Muy Baja",'Mapa final'!#REF!="Moderado"),CONCATENATE("R4C",'Mapa final'!#REF!),"")</f>
        <v>#REF!</v>
      </c>
      <c r="AB49" s="38" t="e">
        <f>IF(AND('Mapa final'!#REF!="Muy Baja",'Mapa final'!#REF!="Mayor"),CONCATENATE("R4C",'Mapa final'!#REF!),"")</f>
        <v>#REF!</v>
      </c>
      <c r="AC49" s="39" t="e">
        <f>IF(AND('Mapa final'!#REF!="Muy Baja",'Mapa final'!#REF!="Mayor"),CONCATENATE("R4C",'Mapa final'!#REF!),"")</f>
        <v>#REF!</v>
      </c>
      <c r="AD49" s="39" t="e">
        <f>IF(AND('Mapa final'!#REF!="Muy Baja",'Mapa final'!#REF!="Mayor"),CONCATENATE("R4C",'Mapa final'!#REF!),"")</f>
        <v>#REF!</v>
      </c>
      <c r="AE49" s="39" t="e">
        <f>IF(AND('Mapa final'!#REF!="Muy Baja",'Mapa final'!#REF!="Mayor"),CONCATENATE("R4C",'Mapa final'!#REF!),"")</f>
        <v>#REF!</v>
      </c>
      <c r="AF49" s="39" t="e">
        <f>IF(AND('Mapa final'!#REF!="Muy Baja",'Mapa final'!#REF!="Mayor"),CONCATENATE("R4C",'Mapa final'!#REF!),"")</f>
        <v>#REF!</v>
      </c>
      <c r="AG49" s="40" t="e">
        <f>IF(AND('Mapa final'!#REF!="Muy Baja",'Mapa final'!#REF!="Mayor"),CONCATENATE("R4C",'Mapa final'!#REF!),"")</f>
        <v>#REF!</v>
      </c>
      <c r="AH49" s="41" t="e">
        <f>IF(AND('Mapa final'!#REF!="Muy Baja",'Mapa final'!#REF!="Catastrófico"),CONCATENATE("R4C",'Mapa final'!#REF!),"")</f>
        <v>#REF!</v>
      </c>
      <c r="AI49" s="42" t="e">
        <f>IF(AND('Mapa final'!#REF!="Muy Baja",'Mapa final'!#REF!="Catastrófico"),CONCATENATE("R4C",'Mapa final'!#REF!),"")</f>
        <v>#REF!</v>
      </c>
      <c r="AJ49" s="42" t="e">
        <f>IF(AND('Mapa final'!#REF!="Muy Baja",'Mapa final'!#REF!="Catastrófico"),CONCATENATE("R4C",'Mapa final'!#REF!),"")</f>
        <v>#REF!</v>
      </c>
      <c r="AK49" s="42" t="e">
        <f>IF(AND('Mapa final'!#REF!="Muy Baja",'Mapa final'!#REF!="Catastrófico"),CONCATENATE("R4C",'Mapa final'!#REF!),"")</f>
        <v>#REF!</v>
      </c>
      <c r="AL49" s="42" t="e">
        <f>IF(AND('Mapa final'!#REF!="Muy Baja",'Mapa final'!#REF!="Catastrófico"),CONCATENATE("R4C",'Mapa final'!#REF!),"")</f>
        <v>#REF!</v>
      </c>
      <c r="AM49" s="43" t="e">
        <f>IF(AND('Mapa final'!#REF!="Muy Baja",'Mapa final'!#REF!="Catastrófico"),CONCATENATE("R4C",'Mapa final'!#REF!),"")</f>
        <v>#REF!</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ht="15" customHeight="1" x14ac:dyDescent="0.25">
      <c r="A50" s="69"/>
      <c r="B50" s="250"/>
      <c r="C50" s="250"/>
      <c r="D50" s="251"/>
      <c r="E50" s="291"/>
      <c r="F50" s="292"/>
      <c r="G50" s="292"/>
      <c r="H50" s="292"/>
      <c r="I50" s="293"/>
      <c r="J50" s="62" t="e">
        <f>IF(AND('Mapa final'!#REF!="Muy Baja",'Mapa final'!#REF!="Leve"),CONCATENATE("R5C",'Mapa final'!#REF!),"")</f>
        <v>#REF!</v>
      </c>
      <c r="K50" s="63" t="e">
        <f>IF(AND('Mapa final'!#REF!="Muy Baja",'Mapa final'!#REF!="Leve"),CONCATENATE("R5C",'Mapa final'!#REF!),"")</f>
        <v>#REF!</v>
      </c>
      <c r="L50" s="63" t="e">
        <f>IF(AND('Mapa final'!#REF!="Muy Baja",'Mapa final'!#REF!="Leve"),CONCATENATE("R5C",'Mapa final'!#REF!),"")</f>
        <v>#REF!</v>
      </c>
      <c r="M50" s="63" t="e">
        <f>IF(AND('Mapa final'!#REF!="Muy Baja",'Mapa final'!#REF!="Leve"),CONCATENATE("R5C",'Mapa final'!#REF!),"")</f>
        <v>#REF!</v>
      </c>
      <c r="N50" s="63" t="e">
        <f>IF(AND('Mapa final'!#REF!="Muy Baja",'Mapa final'!#REF!="Leve"),CONCATENATE("R5C",'Mapa final'!#REF!),"")</f>
        <v>#REF!</v>
      </c>
      <c r="O50" s="64" t="e">
        <f>IF(AND('Mapa final'!#REF!="Muy Baja",'Mapa final'!#REF!="Leve"),CONCATENATE("R5C",'Mapa final'!#REF!),"")</f>
        <v>#REF!</v>
      </c>
      <c r="P50" s="62" t="e">
        <f>IF(AND('Mapa final'!#REF!="Muy Baja",'Mapa final'!#REF!="Menor"),CONCATENATE("R5C",'Mapa final'!#REF!),"")</f>
        <v>#REF!</v>
      </c>
      <c r="Q50" s="63" t="e">
        <f>IF(AND('Mapa final'!#REF!="Muy Baja",'Mapa final'!#REF!="Menor"),CONCATENATE("R5C",'Mapa final'!#REF!),"")</f>
        <v>#REF!</v>
      </c>
      <c r="R50" s="63" t="e">
        <f>IF(AND('Mapa final'!#REF!="Muy Baja",'Mapa final'!#REF!="Menor"),CONCATENATE("R5C",'Mapa final'!#REF!),"")</f>
        <v>#REF!</v>
      </c>
      <c r="S50" s="63" t="e">
        <f>IF(AND('Mapa final'!#REF!="Muy Baja",'Mapa final'!#REF!="Menor"),CONCATENATE("R5C",'Mapa final'!#REF!),"")</f>
        <v>#REF!</v>
      </c>
      <c r="T50" s="63" t="e">
        <f>IF(AND('Mapa final'!#REF!="Muy Baja",'Mapa final'!#REF!="Menor"),CONCATENATE("R5C",'Mapa final'!#REF!),"")</f>
        <v>#REF!</v>
      </c>
      <c r="U50" s="64" t="e">
        <f>IF(AND('Mapa final'!#REF!="Muy Baja",'Mapa final'!#REF!="Menor"),CONCATENATE("R5C",'Mapa final'!#REF!),"")</f>
        <v>#REF!</v>
      </c>
      <c r="V50" s="53" t="e">
        <f>IF(AND('Mapa final'!#REF!="Muy Baja",'Mapa final'!#REF!="Moderado"),CONCATENATE("R5C",'Mapa final'!#REF!),"")</f>
        <v>#REF!</v>
      </c>
      <c r="W50" s="54" t="e">
        <f>IF(AND('Mapa final'!#REF!="Muy Baja",'Mapa final'!#REF!="Moderado"),CONCATENATE("R5C",'Mapa final'!#REF!),"")</f>
        <v>#REF!</v>
      </c>
      <c r="X50" s="54" t="e">
        <f>IF(AND('Mapa final'!#REF!="Muy Baja",'Mapa final'!#REF!="Moderado"),CONCATENATE("R5C",'Mapa final'!#REF!),"")</f>
        <v>#REF!</v>
      </c>
      <c r="Y50" s="54" t="e">
        <f>IF(AND('Mapa final'!#REF!="Muy Baja",'Mapa final'!#REF!="Moderado"),CONCATENATE("R5C",'Mapa final'!#REF!),"")</f>
        <v>#REF!</v>
      </c>
      <c r="Z50" s="54" t="e">
        <f>IF(AND('Mapa final'!#REF!="Muy Baja",'Mapa final'!#REF!="Moderado"),CONCATENATE("R5C",'Mapa final'!#REF!),"")</f>
        <v>#REF!</v>
      </c>
      <c r="AA50" s="55" t="e">
        <f>IF(AND('Mapa final'!#REF!="Muy Baja",'Mapa final'!#REF!="Moderado"),CONCATENATE("R5C",'Mapa final'!#REF!),"")</f>
        <v>#REF!</v>
      </c>
      <c r="AB50" s="38" t="e">
        <f>IF(AND('Mapa final'!#REF!="Muy Baja",'Mapa final'!#REF!="Mayor"),CONCATENATE("R5C",'Mapa final'!#REF!),"")</f>
        <v>#REF!</v>
      </c>
      <c r="AC50" s="39" t="e">
        <f>IF(AND('Mapa final'!#REF!="Muy Baja",'Mapa final'!#REF!="Mayor"),CONCATENATE("R5C",'Mapa final'!#REF!),"")</f>
        <v>#REF!</v>
      </c>
      <c r="AD50" s="39" t="e">
        <f>IF(AND('Mapa final'!#REF!="Muy Baja",'Mapa final'!#REF!="Mayor"),CONCATENATE("R5C",'Mapa final'!#REF!),"")</f>
        <v>#REF!</v>
      </c>
      <c r="AE50" s="39" t="e">
        <f>IF(AND('Mapa final'!#REF!="Muy Baja",'Mapa final'!#REF!="Mayor"),CONCATENATE("R5C",'Mapa final'!#REF!),"")</f>
        <v>#REF!</v>
      </c>
      <c r="AF50" s="39" t="e">
        <f>IF(AND('Mapa final'!#REF!="Muy Baja",'Mapa final'!#REF!="Mayor"),CONCATENATE("R5C",'Mapa final'!#REF!),"")</f>
        <v>#REF!</v>
      </c>
      <c r="AG50" s="40" t="e">
        <f>IF(AND('Mapa final'!#REF!="Muy Baja",'Mapa final'!#REF!="Mayor"),CONCATENATE("R5C",'Mapa final'!#REF!),"")</f>
        <v>#REF!</v>
      </c>
      <c r="AH50" s="41" t="e">
        <f>IF(AND('Mapa final'!#REF!="Muy Baja",'Mapa final'!#REF!="Catastrófico"),CONCATENATE("R5C",'Mapa final'!#REF!),"")</f>
        <v>#REF!</v>
      </c>
      <c r="AI50" s="42" t="e">
        <f>IF(AND('Mapa final'!#REF!="Muy Baja",'Mapa final'!#REF!="Catastrófico"),CONCATENATE("R5C",'Mapa final'!#REF!),"")</f>
        <v>#REF!</v>
      </c>
      <c r="AJ50" s="42" t="e">
        <f>IF(AND('Mapa final'!#REF!="Muy Baja",'Mapa final'!#REF!="Catastrófico"),CONCATENATE("R5C",'Mapa final'!#REF!),"")</f>
        <v>#REF!</v>
      </c>
      <c r="AK50" s="42" t="e">
        <f>IF(AND('Mapa final'!#REF!="Muy Baja",'Mapa final'!#REF!="Catastrófico"),CONCATENATE("R5C",'Mapa final'!#REF!),"")</f>
        <v>#REF!</v>
      </c>
      <c r="AL50" s="42" t="e">
        <f>IF(AND('Mapa final'!#REF!="Muy Baja",'Mapa final'!#REF!="Catastrófico"),CONCATENATE("R5C",'Mapa final'!#REF!),"")</f>
        <v>#REF!</v>
      </c>
      <c r="AM50" s="43" t="e">
        <f>IF(AND('Mapa final'!#REF!="Muy Baja",'Mapa final'!#REF!="Catastrófico"),CONCATENATE("R5C",'Mapa final'!#REF!),"")</f>
        <v>#REF!</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 customHeight="1" x14ac:dyDescent="0.25">
      <c r="A51" s="69"/>
      <c r="B51" s="250"/>
      <c r="C51" s="250"/>
      <c r="D51" s="251"/>
      <c r="E51" s="291"/>
      <c r="F51" s="292"/>
      <c r="G51" s="292"/>
      <c r="H51" s="292"/>
      <c r="I51" s="293"/>
      <c r="J51" s="62" t="e">
        <f>IF(AND('Mapa final'!#REF!="Muy Baja",'Mapa final'!#REF!="Leve"),CONCATENATE("R6C",'Mapa final'!#REF!),"")</f>
        <v>#REF!</v>
      </c>
      <c r="K51" s="63" t="e">
        <f>IF(AND('Mapa final'!#REF!="Muy Baja",'Mapa final'!#REF!="Leve"),CONCATENATE("R6C",'Mapa final'!#REF!),"")</f>
        <v>#REF!</v>
      </c>
      <c r="L51" s="63" t="e">
        <f>IF(AND('Mapa final'!#REF!="Muy Baja",'Mapa final'!#REF!="Leve"),CONCATENATE("R6C",'Mapa final'!#REF!),"")</f>
        <v>#REF!</v>
      </c>
      <c r="M51" s="63" t="e">
        <f>IF(AND('Mapa final'!#REF!="Muy Baja",'Mapa final'!#REF!="Leve"),CONCATENATE("R6C",'Mapa final'!#REF!),"")</f>
        <v>#REF!</v>
      </c>
      <c r="N51" s="63" t="e">
        <f>IF(AND('Mapa final'!#REF!="Muy Baja",'Mapa final'!#REF!="Leve"),CONCATENATE("R6C",'Mapa final'!#REF!),"")</f>
        <v>#REF!</v>
      </c>
      <c r="O51" s="64" t="e">
        <f>IF(AND('Mapa final'!#REF!="Muy Baja",'Mapa final'!#REF!="Leve"),CONCATENATE("R6C",'Mapa final'!#REF!),"")</f>
        <v>#REF!</v>
      </c>
      <c r="P51" s="62" t="e">
        <f>IF(AND('Mapa final'!#REF!="Muy Baja",'Mapa final'!#REF!="Menor"),CONCATENATE("R6C",'Mapa final'!#REF!),"")</f>
        <v>#REF!</v>
      </c>
      <c r="Q51" s="63" t="e">
        <f>IF(AND('Mapa final'!#REF!="Muy Baja",'Mapa final'!#REF!="Menor"),CONCATENATE("R6C",'Mapa final'!#REF!),"")</f>
        <v>#REF!</v>
      </c>
      <c r="R51" s="63" t="e">
        <f>IF(AND('Mapa final'!#REF!="Muy Baja",'Mapa final'!#REF!="Menor"),CONCATENATE("R6C",'Mapa final'!#REF!),"")</f>
        <v>#REF!</v>
      </c>
      <c r="S51" s="63" t="e">
        <f>IF(AND('Mapa final'!#REF!="Muy Baja",'Mapa final'!#REF!="Menor"),CONCATENATE("R6C",'Mapa final'!#REF!),"")</f>
        <v>#REF!</v>
      </c>
      <c r="T51" s="63" t="e">
        <f>IF(AND('Mapa final'!#REF!="Muy Baja",'Mapa final'!#REF!="Menor"),CONCATENATE("R6C",'Mapa final'!#REF!),"")</f>
        <v>#REF!</v>
      </c>
      <c r="U51" s="64" t="e">
        <f>IF(AND('Mapa final'!#REF!="Muy Baja",'Mapa final'!#REF!="Menor"),CONCATENATE("R6C",'Mapa final'!#REF!),"")</f>
        <v>#REF!</v>
      </c>
      <c r="V51" s="53" t="e">
        <f>IF(AND('Mapa final'!#REF!="Muy Baja",'Mapa final'!#REF!="Moderado"),CONCATENATE("R6C",'Mapa final'!#REF!),"")</f>
        <v>#REF!</v>
      </c>
      <c r="W51" s="54" t="e">
        <f>IF(AND('Mapa final'!#REF!="Muy Baja",'Mapa final'!#REF!="Moderado"),CONCATENATE("R6C",'Mapa final'!#REF!),"")</f>
        <v>#REF!</v>
      </c>
      <c r="X51" s="54" t="e">
        <f>IF(AND('Mapa final'!#REF!="Muy Baja",'Mapa final'!#REF!="Moderado"),CONCATENATE("R6C",'Mapa final'!#REF!),"")</f>
        <v>#REF!</v>
      </c>
      <c r="Y51" s="54" t="e">
        <f>IF(AND('Mapa final'!#REF!="Muy Baja",'Mapa final'!#REF!="Moderado"),CONCATENATE("R6C",'Mapa final'!#REF!),"")</f>
        <v>#REF!</v>
      </c>
      <c r="Z51" s="54" t="e">
        <f>IF(AND('Mapa final'!#REF!="Muy Baja",'Mapa final'!#REF!="Moderado"),CONCATENATE("R6C",'Mapa final'!#REF!),"")</f>
        <v>#REF!</v>
      </c>
      <c r="AA51" s="55" t="e">
        <f>IF(AND('Mapa final'!#REF!="Muy Baja",'Mapa final'!#REF!="Moderado"),CONCATENATE("R6C",'Mapa final'!#REF!),"")</f>
        <v>#REF!</v>
      </c>
      <c r="AB51" s="38" t="e">
        <f>IF(AND('Mapa final'!#REF!="Muy Baja",'Mapa final'!#REF!="Mayor"),CONCATENATE("R6C",'Mapa final'!#REF!),"")</f>
        <v>#REF!</v>
      </c>
      <c r="AC51" s="39" t="e">
        <f>IF(AND('Mapa final'!#REF!="Muy Baja",'Mapa final'!#REF!="Mayor"),CONCATENATE("R6C",'Mapa final'!#REF!),"")</f>
        <v>#REF!</v>
      </c>
      <c r="AD51" s="39" t="e">
        <f>IF(AND('Mapa final'!#REF!="Muy Baja",'Mapa final'!#REF!="Mayor"),CONCATENATE("R6C",'Mapa final'!#REF!),"")</f>
        <v>#REF!</v>
      </c>
      <c r="AE51" s="39" t="e">
        <f>IF(AND('Mapa final'!#REF!="Muy Baja",'Mapa final'!#REF!="Mayor"),CONCATENATE("R6C",'Mapa final'!#REF!),"")</f>
        <v>#REF!</v>
      </c>
      <c r="AF51" s="39" t="e">
        <f>IF(AND('Mapa final'!#REF!="Muy Baja",'Mapa final'!#REF!="Mayor"),CONCATENATE("R6C",'Mapa final'!#REF!),"")</f>
        <v>#REF!</v>
      </c>
      <c r="AG51" s="40" t="e">
        <f>IF(AND('Mapa final'!#REF!="Muy Baja",'Mapa final'!#REF!="Mayor"),CONCATENATE("R6C",'Mapa final'!#REF!),"")</f>
        <v>#REF!</v>
      </c>
      <c r="AH51" s="41" t="e">
        <f>IF(AND('Mapa final'!#REF!="Muy Baja",'Mapa final'!#REF!="Catastrófico"),CONCATENATE("R6C",'Mapa final'!#REF!),"")</f>
        <v>#REF!</v>
      </c>
      <c r="AI51" s="42" t="e">
        <f>IF(AND('Mapa final'!#REF!="Muy Baja",'Mapa final'!#REF!="Catastrófico"),CONCATENATE("R6C",'Mapa final'!#REF!),"")</f>
        <v>#REF!</v>
      </c>
      <c r="AJ51" s="42" t="e">
        <f>IF(AND('Mapa final'!#REF!="Muy Baja",'Mapa final'!#REF!="Catastrófico"),CONCATENATE("R6C",'Mapa final'!#REF!),"")</f>
        <v>#REF!</v>
      </c>
      <c r="AK51" s="42" t="e">
        <f>IF(AND('Mapa final'!#REF!="Muy Baja",'Mapa final'!#REF!="Catastrófico"),CONCATENATE("R6C",'Mapa final'!#REF!),"")</f>
        <v>#REF!</v>
      </c>
      <c r="AL51" s="42" t="e">
        <f>IF(AND('Mapa final'!#REF!="Muy Baja",'Mapa final'!#REF!="Catastrófico"),CONCATENATE("R6C",'Mapa final'!#REF!),"")</f>
        <v>#REF!</v>
      </c>
      <c r="AM51" s="43" t="e">
        <f>IF(AND('Mapa final'!#REF!="Muy Baja",'Mapa final'!#REF!="Catastrófico"),CONCATENATE("R6C",'Mapa final'!#REF!),"")</f>
        <v>#REF!</v>
      </c>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ht="15" customHeight="1" x14ac:dyDescent="0.25">
      <c r="A52" s="69"/>
      <c r="B52" s="250"/>
      <c r="C52" s="250"/>
      <c r="D52" s="251"/>
      <c r="E52" s="291"/>
      <c r="F52" s="292"/>
      <c r="G52" s="292"/>
      <c r="H52" s="292"/>
      <c r="I52" s="293"/>
      <c r="J52" s="62" t="e">
        <f>IF(AND('Mapa final'!#REF!="Muy Baja",'Mapa final'!#REF!="Leve"),CONCATENATE("R7C",'Mapa final'!#REF!),"")</f>
        <v>#REF!</v>
      </c>
      <c r="K52" s="63" t="e">
        <f>IF(AND('Mapa final'!#REF!="Muy Baja",'Mapa final'!#REF!="Leve"),CONCATENATE("R7C",'Mapa final'!#REF!),"")</f>
        <v>#REF!</v>
      </c>
      <c r="L52" s="63" t="e">
        <f>IF(AND('Mapa final'!#REF!="Muy Baja",'Mapa final'!#REF!="Leve"),CONCATENATE("R7C",'Mapa final'!#REF!),"")</f>
        <v>#REF!</v>
      </c>
      <c r="M52" s="63" t="e">
        <f>IF(AND('Mapa final'!#REF!="Muy Baja",'Mapa final'!#REF!="Leve"),CONCATENATE("R7C",'Mapa final'!#REF!),"")</f>
        <v>#REF!</v>
      </c>
      <c r="N52" s="63" t="e">
        <f>IF(AND('Mapa final'!#REF!="Muy Baja",'Mapa final'!#REF!="Leve"),CONCATENATE("R7C",'Mapa final'!#REF!),"")</f>
        <v>#REF!</v>
      </c>
      <c r="O52" s="64" t="e">
        <f>IF(AND('Mapa final'!#REF!="Muy Baja",'Mapa final'!#REF!="Leve"),CONCATENATE("R7C",'Mapa final'!#REF!),"")</f>
        <v>#REF!</v>
      </c>
      <c r="P52" s="62" t="e">
        <f>IF(AND('Mapa final'!#REF!="Muy Baja",'Mapa final'!#REF!="Menor"),CONCATENATE("R7C",'Mapa final'!#REF!),"")</f>
        <v>#REF!</v>
      </c>
      <c r="Q52" s="63" t="e">
        <f>IF(AND('Mapa final'!#REF!="Muy Baja",'Mapa final'!#REF!="Menor"),CONCATENATE("R7C",'Mapa final'!#REF!),"")</f>
        <v>#REF!</v>
      </c>
      <c r="R52" s="63" t="e">
        <f>IF(AND('Mapa final'!#REF!="Muy Baja",'Mapa final'!#REF!="Menor"),CONCATENATE("R7C",'Mapa final'!#REF!),"")</f>
        <v>#REF!</v>
      </c>
      <c r="S52" s="63" t="e">
        <f>IF(AND('Mapa final'!#REF!="Muy Baja",'Mapa final'!#REF!="Menor"),CONCATENATE("R7C",'Mapa final'!#REF!),"")</f>
        <v>#REF!</v>
      </c>
      <c r="T52" s="63" t="e">
        <f>IF(AND('Mapa final'!#REF!="Muy Baja",'Mapa final'!#REF!="Menor"),CONCATENATE("R7C",'Mapa final'!#REF!),"")</f>
        <v>#REF!</v>
      </c>
      <c r="U52" s="64" t="e">
        <f>IF(AND('Mapa final'!#REF!="Muy Baja",'Mapa final'!#REF!="Menor"),CONCATENATE("R7C",'Mapa final'!#REF!),"")</f>
        <v>#REF!</v>
      </c>
      <c r="V52" s="53" t="e">
        <f>IF(AND('Mapa final'!#REF!="Muy Baja",'Mapa final'!#REF!="Moderado"),CONCATENATE("R7C",'Mapa final'!#REF!),"")</f>
        <v>#REF!</v>
      </c>
      <c r="W52" s="54" t="e">
        <f>IF(AND('Mapa final'!#REF!="Muy Baja",'Mapa final'!#REF!="Moderado"),CONCATENATE("R7C",'Mapa final'!#REF!),"")</f>
        <v>#REF!</v>
      </c>
      <c r="X52" s="54" t="e">
        <f>IF(AND('Mapa final'!#REF!="Muy Baja",'Mapa final'!#REF!="Moderado"),CONCATENATE("R7C",'Mapa final'!#REF!),"")</f>
        <v>#REF!</v>
      </c>
      <c r="Y52" s="54" t="e">
        <f>IF(AND('Mapa final'!#REF!="Muy Baja",'Mapa final'!#REF!="Moderado"),CONCATENATE("R7C",'Mapa final'!#REF!),"")</f>
        <v>#REF!</v>
      </c>
      <c r="Z52" s="54" t="e">
        <f>IF(AND('Mapa final'!#REF!="Muy Baja",'Mapa final'!#REF!="Moderado"),CONCATENATE("R7C",'Mapa final'!#REF!),"")</f>
        <v>#REF!</v>
      </c>
      <c r="AA52" s="55" t="e">
        <f>IF(AND('Mapa final'!#REF!="Muy Baja",'Mapa final'!#REF!="Moderado"),CONCATENATE("R7C",'Mapa final'!#REF!),"")</f>
        <v>#REF!</v>
      </c>
      <c r="AB52" s="38" t="e">
        <f>IF(AND('Mapa final'!#REF!="Muy Baja",'Mapa final'!#REF!="Mayor"),CONCATENATE("R7C",'Mapa final'!#REF!),"")</f>
        <v>#REF!</v>
      </c>
      <c r="AC52" s="39" t="e">
        <f>IF(AND('Mapa final'!#REF!="Muy Baja",'Mapa final'!#REF!="Mayor"),CONCATENATE("R7C",'Mapa final'!#REF!),"")</f>
        <v>#REF!</v>
      </c>
      <c r="AD52" s="39" t="e">
        <f>IF(AND('Mapa final'!#REF!="Muy Baja",'Mapa final'!#REF!="Mayor"),CONCATENATE("R7C",'Mapa final'!#REF!),"")</f>
        <v>#REF!</v>
      </c>
      <c r="AE52" s="39" t="e">
        <f>IF(AND('Mapa final'!#REF!="Muy Baja",'Mapa final'!#REF!="Mayor"),CONCATENATE("R7C",'Mapa final'!#REF!),"")</f>
        <v>#REF!</v>
      </c>
      <c r="AF52" s="39" t="e">
        <f>IF(AND('Mapa final'!#REF!="Muy Baja",'Mapa final'!#REF!="Mayor"),CONCATENATE("R7C",'Mapa final'!#REF!),"")</f>
        <v>#REF!</v>
      </c>
      <c r="AG52" s="40" t="e">
        <f>IF(AND('Mapa final'!#REF!="Muy Baja",'Mapa final'!#REF!="Mayor"),CONCATENATE("R7C",'Mapa final'!#REF!),"")</f>
        <v>#REF!</v>
      </c>
      <c r="AH52" s="41" t="e">
        <f>IF(AND('Mapa final'!#REF!="Muy Baja",'Mapa final'!#REF!="Catastrófico"),CONCATENATE("R7C",'Mapa final'!#REF!),"")</f>
        <v>#REF!</v>
      </c>
      <c r="AI52" s="42" t="e">
        <f>IF(AND('Mapa final'!#REF!="Muy Baja",'Mapa final'!#REF!="Catastrófico"),CONCATENATE("R7C",'Mapa final'!#REF!),"")</f>
        <v>#REF!</v>
      </c>
      <c r="AJ52" s="42" t="e">
        <f>IF(AND('Mapa final'!#REF!="Muy Baja",'Mapa final'!#REF!="Catastrófico"),CONCATENATE("R7C",'Mapa final'!#REF!),"")</f>
        <v>#REF!</v>
      </c>
      <c r="AK52" s="42" t="e">
        <f>IF(AND('Mapa final'!#REF!="Muy Baja",'Mapa final'!#REF!="Catastrófico"),CONCATENATE("R7C",'Mapa final'!#REF!),"")</f>
        <v>#REF!</v>
      </c>
      <c r="AL52" s="42" t="e">
        <f>IF(AND('Mapa final'!#REF!="Muy Baja",'Mapa final'!#REF!="Catastrófico"),CONCATENATE("R7C",'Mapa final'!#REF!),"")</f>
        <v>#REF!</v>
      </c>
      <c r="AM52" s="43" t="e">
        <f>IF(AND('Mapa final'!#REF!="Muy Baja",'Mapa final'!#REF!="Catastrófico"),CONCATENATE("R7C",'Mapa final'!#REF!),"")</f>
        <v>#REF!</v>
      </c>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250"/>
      <c r="C53" s="250"/>
      <c r="D53" s="251"/>
      <c r="E53" s="291"/>
      <c r="F53" s="292"/>
      <c r="G53" s="292"/>
      <c r="H53" s="292"/>
      <c r="I53" s="293"/>
      <c r="J53" s="62" t="e">
        <f>IF(AND('Mapa final'!#REF!="Muy Baja",'Mapa final'!#REF!="Leve"),CONCATENATE("R8C",'Mapa final'!#REF!),"")</f>
        <v>#REF!</v>
      </c>
      <c r="K53" s="63" t="e">
        <f>IF(AND('Mapa final'!#REF!="Muy Baja",'Mapa final'!#REF!="Leve"),CONCATENATE("R8C",'Mapa final'!#REF!),"")</f>
        <v>#REF!</v>
      </c>
      <c r="L53" s="63" t="e">
        <f>IF(AND('Mapa final'!#REF!="Muy Baja",'Mapa final'!#REF!="Leve"),CONCATENATE("R8C",'Mapa final'!#REF!),"")</f>
        <v>#REF!</v>
      </c>
      <c r="M53" s="63" t="e">
        <f>IF(AND('Mapa final'!#REF!="Muy Baja",'Mapa final'!#REF!="Leve"),CONCATENATE("R8C",'Mapa final'!#REF!),"")</f>
        <v>#REF!</v>
      </c>
      <c r="N53" s="63" t="e">
        <f>IF(AND('Mapa final'!#REF!="Muy Baja",'Mapa final'!#REF!="Leve"),CONCATENATE("R8C",'Mapa final'!#REF!),"")</f>
        <v>#REF!</v>
      </c>
      <c r="O53" s="64" t="e">
        <f>IF(AND('Mapa final'!#REF!="Muy Baja",'Mapa final'!#REF!="Leve"),CONCATENATE("R8C",'Mapa final'!#REF!),"")</f>
        <v>#REF!</v>
      </c>
      <c r="P53" s="62" t="e">
        <f>IF(AND('Mapa final'!#REF!="Muy Baja",'Mapa final'!#REF!="Menor"),CONCATENATE("R8C",'Mapa final'!#REF!),"")</f>
        <v>#REF!</v>
      </c>
      <c r="Q53" s="63" t="e">
        <f>IF(AND('Mapa final'!#REF!="Muy Baja",'Mapa final'!#REF!="Menor"),CONCATENATE("R8C",'Mapa final'!#REF!),"")</f>
        <v>#REF!</v>
      </c>
      <c r="R53" s="63" t="e">
        <f>IF(AND('Mapa final'!#REF!="Muy Baja",'Mapa final'!#REF!="Menor"),CONCATENATE("R8C",'Mapa final'!#REF!),"")</f>
        <v>#REF!</v>
      </c>
      <c r="S53" s="63" t="e">
        <f>IF(AND('Mapa final'!#REF!="Muy Baja",'Mapa final'!#REF!="Menor"),CONCATENATE("R8C",'Mapa final'!#REF!),"")</f>
        <v>#REF!</v>
      </c>
      <c r="T53" s="63" t="e">
        <f>IF(AND('Mapa final'!#REF!="Muy Baja",'Mapa final'!#REF!="Menor"),CONCATENATE("R8C",'Mapa final'!#REF!),"")</f>
        <v>#REF!</v>
      </c>
      <c r="U53" s="64" t="e">
        <f>IF(AND('Mapa final'!#REF!="Muy Baja",'Mapa final'!#REF!="Menor"),CONCATENATE("R8C",'Mapa final'!#REF!),"")</f>
        <v>#REF!</v>
      </c>
      <c r="V53" s="53" t="e">
        <f>IF(AND('Mapa final'!#REF!="Muy Baja",'Mapa final'!#REF!="Moderado"),CONCATENATE("R8C",'Mapa final'!#REF!),"")</f>
        <v>#REF!</v>
      </c>
      <c r="W53" s="54" t="e">
        <f>IF(AND('Mapa final'!#REF!="Muy Baja",'Mapa final'!#REF!="Moderado"),CONCATENATE("R8C",'Mapa final'!#REF!),"")</f>
        <v>#REF!</v>
      </c>
      <c r="X53" s="54" t="e">
        <f>IF(AND('Mapa final'!#REF!="Muy Baja",'Mapa final'!#REF!="Moderado"),CONCATENATE("R8C",'Mapa final'!#REF!),"")</f>
        <v>#REF!</v>
      </c>
      <c r="Y53" s="54" t="e">
        <f>IF(AND('Mapa final'!#REF!="Muy Baja",'Mapa final'!#REF!="Moderado"),CONCATENATE("R8C",'Mapa final'!#REF!),"")</f>
        <v>#REF!</v>
      </c>
      <c r="Z53" s="54" t="e">
        <f>IF(AND('Mapa final'!#REF!="Muy Baja",'Mapa final'!#REF!="Moderado"),CONCATENATE("R8C",'Mapa final'!#REF!),"")</f>
        <v>#REF!</v>
      </c>
      <c r="AA53" s="55" t="e">
        <f>IF(AND('Mapa final'!#REF!="Muy Baja",'Mapa final'!#REF!="Moderado"),CONCATENATE("R8C",'Mapa final'!#REF!),"")</f>
        <v>#REF!</v>
      </c>
      <c r="AB53" s="38" t="e">
        <f>IF(AND('Mapa final'!#REF!="Muy Baja",'Mapa final'!#REF!="Mayor"),CONCATENATE("R8C",'Mapa final'!#REF!),"")</f>
        <v>#REF!</v>
      </c>
      <c r="AC53" s="39" t="e">
        <f>IF(AND('Mapa final'!#REF!="Muy Baja",'Mapa final'!#REF!="Mayor"),CONCATENATE("R8C",'Mapa final'!#REF!),"")</f>
        <v>#REF!</v>
      </c>
      <c r="AD53" s="39" t="e">
        <f>IF(AND('Mapa final'!#REF!="Muy Baja",'Mapa final'!#REF!="Mayor"),CONCATENATE("R8C",'Mapa final'!#REF!),"")</f>
        <v>#REF!</v>
      </c>
      <c r="AE53" s="39" t="e">
        <f>IF(AND('Mapa final'!#REF!="Muy Baja",'Mapa final'!#REF!="Mayor"),CONCATENATE("R8C",'Mapa final'!#REF!),"")</f>
        <v>#REF!</v>
      </c>
      <c r="AF53" s="39" t="e">
        <f>IF(AND('Mapa final'!#REF!="Muy Baja",'Mapa final'!#REF!="Mayor"),CONCATENATE("R8C",'Mapa final'!#REF!),"")</f>
        <v>#REF!</v>
      </c>
      <c r="AG53" s="40" t="e">
        <f>IF(AND('Mapa final'!#REF!="Muy Baja",'Mapa final'!#REF!="Mayor"),CONCATENATE("R8C",'Mapa final'!#REF!),"")</f>
        <v>#REF!</v>
      </c>
      <c r="AH53" s="41" t="e">
        <f>IF(AND('Mapa final'!#REF!="Muy Baja",'Mapa final'!#REF!="Catastrófico"),CONCATENATE("R8C",'Mapa final'!#REF!),"")</f>
        <v>#REF!</v>
      </c>
      <c r="AI53" s="42" t="e">
        <f>IF(AND('Mapa final'!#REF!="Muy Baja",'Mapa final'!#REF!="Catastrófico"),CONCATENATE("R8C",'Mapa final'!#REF!),"")</f>
        <v>#REF!</v>
      </c>
      <c r="AJ53" s="42" t="e">
        <f>IF(AND('Mapa final'!#REF!="Muy Baja",'Mapa final'!#REF!="Catastrófico"),CONCATENATE("R8C",'Mapa final'!#REF!),"")</f>
        <v>#REF!</v>
      </c>
      <c r="AK53" s="42" t="e">
        <f>IF(AND('Mapa final'!#REF!="Muy Baja",'Mapa final'!#REF!="Catastrófico"),CONCATENATE("R8C",'Mapa final'!#REF!),"")</f>
        <v>#REF!</v>
      </c>
      <c r="AL53" s="42" t="e">
        <f>IF(AND('Mapa final'!#REF!="Muy Baja",'Mapa final'!#REF!="Catastrófico"),CONCATENATE("R8C",'Mapa final'!#REF!),"")</f>
        <v>#REF!</v>
      </c>
      <c r="AM53" s="43" t="e">
        <f>IF(AND('Mapa final'!#REF!="Muy Baja",'Mapa final'!#REF!="Catastrófico"),CONCATENATE("R8C",'Mapa final'!#REF!),"")</f>
        <v>#REF!</v>
      </c>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250"/>
      <c r="C54" s="250"/>
      <c r="D54" s="251"/>
      <c r="E54" s="291"/>
      <c r="F54" s="292"/>
      <c r="G54" s="292"/>
      <c r="H54" s="292"/>
      <c r="I54" s="293"/>
      <c r="J54" s="62" t="e">
        <f>IF(AND('Mapa final'!#REF!="Muy Baja",'Mapa final'!#REF!="Leve"),CONCATENATE("R9C",'Mapa final'!#REF!),"")</f>
        <v>#REF!</v>
      </c>
      <c r="K54" s="63" t="e">
        <f>IF(AND('Mapa final'!#REF!="Muy Baja",'Mapa final'!#REF!="Leve"),CONCATENATE("R9C",'Mapa final'!#REF!),"")</f>
        <v>#REF!</v>
      </c>
      <c r="L54" s="63" t="e">
        <f>IF(AND('Mapa final'!#REF!="Muy Baja",'Mapa final'!#REF!="Leve"),CONCATENATE("R9C",'Mapa final'!#REF!),"")</f>
        <v>#REF!</v>
      </c>
      <c r="M54" s="63" t="e">
        <f>IF(AND('Mapa final'!#REF!="Muy Baja",'Mapa final'!#REF!="Leve"),CONCATENATE("R9C",'Mapa final'!#REF!),"")</f>
        <v>#REF!</v>
      </c>
      <c r="N54" s="63" t="e">
        <f>IF(AND('Mapa final'!#REF!="Muy Baja",'Mapa final'!#REF!="Leve"),CONCATENATE("R9C",'Mapa final'!#REF!),"")</f>
        <v>#REF!</v>
      </c>
      <c r="O54" s="64" t="e">
        <f>IF(AND('Mapa final'!#REF!="Muy Baja",'Mapa final'!#REF!="Leve"),CONCATENATE("R9C",'Mapa final'!#REF!),"")</f>
        <v>#REF!</v>
      </c>
      <c r="P54" s="62" t="e">
        <f>IF(AND('Mapa final'!#REF!="Muy Baja",'Mapa final'!#REF!="Menor"),CONCATENATE("R9C",'Mapa final'!#REF!),"")</f>
        <v>#REF!</v>
      </c>
      <c r="Q54" s="63" t="e">
        <f>IF(AND('Mapa final'!#REF!="Muy Baja",'Mapa final'!#REF!="Menor"),CONCATENATE("R9C",'Mapa final'!#REF!),"")</f>
        <v>#REF!</v>
      </c>
      <c r="R54" s="63" t="e">
        <f>IF(AND('Mapa final'!#REF!="Muy Baja",'Mapa final'!#REF!="Menor"),CONCATENATE("R9C",'Mapa final'!#REF!),"")</f>
        <v>#REF!</v>
      </c>
      <c r="S54" s="63" t="e">
        <f>IF(AND('Mapa final'!#REF!="Muy Baja",'Mapa final'!#REF!="Menor"),CONCATENATE("R9C",'Mapa final'!#REF!),"")</f>
        <v>#REF!</v>
      </c>
      <c r="T54" s="63" t="e">
        <f>IF(AND('Mapa final'!#REF!="Muy Baja",'Mapa final'!#REF!="Menor"),CONCATENATE("R9C",'Mapa final'!#REF!),"")</f>
        <v>#REF!</v>
      </c>
      <c r="U54" s="64" t="e">
        <f>IF(AND('Mapa final'!#REF!="Muy Baja",'Mapa final'!#REF!="Menor"),CONCATENATE("R9C",'Mapa final'!#REF!),"")</f>
        <v>#REF!</v>
      </c>
      <c r="V54" s="53" t="e">
        <f>IF(AND('Mapa final'!#REF!="Muy Baja",'Mapa final'!#REF!="Moderado"),CONCATENATE("R9C",'Mapa final'!#REF!),"")</f>
        <v>#REF!</v>
      </c>
      <c r="W54" s="54" t="e">
        <f>IF(AND('Mapa final'!#REF!="Muy Baja",'Mapa final'!#REF!="Moderado"),CONCATENATE("R9C",'Mapa final'!#REF!),"")</f>
        <v>#REF!</v>
      </c>
      <c r="X54" s="54" t="e">
        <f>IF(AND('Mapa final'!#REF!="Muy Baja",'Mapa final'!#REF!="Moderado"),CONCATENATE("R9C",'Mapa final'!#REF!),"")</f>
        <v>#REF!</v>
      </c>
      <c r="Y54" s="54" t="e">
        <f>IF(AND('Mapa final'!#REF!="Muy Baja",'Mapa final'!#REF!="Moderado"),CONCATENATE("R9C",'Mapa final'!#REF!),"")</f>
        <v>#REF!</v>
      </c>
      <c r="Z54" s="54" t="e">
        <f>IF(AND('Mapa final'!#REF!="Muy Baja",'Mapa final'!#REF!="Moderado"),CONCATENATE("R9C",'Mapa final'!#REF!),"")</f>
        <v>#REF!</v>
      </c>
      <c r="AA54" s="55" t="e">
        <f>IF(AND('Mapa final'!#REF!="Muy Baja",'Mapa final'!#REF!="Moderado"),CONCATENATE("R9C",'Mapa final'!#REF!),"")</f>
        <v>#REF!</v>
      </c>
      <c r="AB54" s="38" t="e">
        <f>IF(AND('Mapa final'!#REF!="Muy Baja",'Mapa final'!#REF!="Mayor"),CONCATENATE("R9C",'Mapa final'!#REF!),"")</f>
        <v>#REF!</v>
      </c>
      <c r="AC54" s="39" t="e">
        <f>IF(AND('Mapa final'!#REF!="Muy Baja",'Mapa final'!#REF!="Mayor"),CONCATENATE("R9C",'Mapa final'!#REF!),"")</f>
        <v>#REF!</v>
      </c>
      <c r="AD54" s="39" t="e">
        <f>IF(AND('Mapa final'!#REF!="Muy Baja",'Mapa final'!#REF!="Mayor"),CONCATENATE("R9C",'Mapa final'!#REF!),"")</f>
        <v>#REF!</v>
      </c>
      <c r="AE54" s="39" t="e">
        <f>IF(AND('Mapa final'!#REF!="Muy Baja",'Mapa final'!#REF!="Mayor"),CONCATENATE("R9C",'Mapa final'!#REF!),"")</f>
        <v>#REF!</v>
      </c>
      <c r="AF54" s="39" t="e">
        <f>IF(AND('Mapa final'!#REF!="Muy Baja",'Mapa final'!#REF!="Mayor"),CONCATENATE("R9C",'Mapa final'!#REF!),"")</f>
        <v>#REF!</v>
      </c>
      <c r="AG54" s="40" t="e">
        <f>IF(AND('Mapa final'!#REF!="Muy Baja",'Mapa final'!#REF!="Mayor"),CONCATENATE("R9C",'Mapa final'!#REF!),"")</f>
        <v>#REF!</v>
      </c>
      <c r="AH54" s="41" t="e">
        <f>IF(AND('Mapa final'!#REF!="Muy Baja",'Mapa final'!#REF!="Catastrófico"),CONCATENATE("R9C",'Mapa final'!#REF!),"")</f>
        <v>#REF!</v>
      </c>
      <c r="AI54" s="42" t="e">
        <f>IF(AND('Mapa final'!#REF!="Muy Baja",'Mapa final'!#REF!="Catastrófico"),CONCATENATE("R9C",'Mapa final'!#REF!),"")</f>
        <v>#REF!</v>
      </c>
      <c r="AJ54" s="42" t="e">
        <f>IF(AND('Mapa final'!#REF!="Muy Baja",'Mapa final'!#REF!="Catastrófico"),CONCATENATE("R9C",'Mapa final'!#REF!),"")</f>
        <v>#REF!</v>
      </c>
      <c r="AK54" s="42" t="e">
        <f>IF(AND('Mapa final'!#REF!="Muy Baja",'Mapa final'!#REF!="Catastrófico"),CONCATENATE("R9C",'Mapa final'!#REF!),"")</f>
        <v>#REF!</v>
      </c>
      <c r="AL54" s="42" t="e">
        <f>IF(AND('Mapa final'!#REF!="Muy Baja",'Mapa final'!#REF!="Catastrófico"),CONCATENATE("R9C",'Mapa final'!#REF!),"")</f>
        <v>#REF!</v>
      </c>
      <c r="AM54" s="43" t="e">
        <f>IF(AND('Mapa final'!#REF!="Muy Baja",'Mapa final'!#REF!="Catastrófico"),CONCATENATE("R9C",'Mapa final'!#REF!),"")</f>
        <v>#REF!</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ht="15.75" customHeight="1" thickBot="1" x14ac:dyDescent="0.3">
      <c r="A55" s="69"/>
      <c r="B55" s="250"/>
      <c r="C55" s="250"/>
      <c r="D55" s="251"/>
      <c r="E55" s="294"/>
      <c r="F55" s="295"/>
      <c r="G55" s="295"/>
      <c r="H55" s="295"/>
      <c r="I55" s="296"/>
      <c r="J55" s="65" t="e">
        <f>IF(AND('Mapa final'!#REF!="Muy Baja",'Mapa final'!#REF!="Leve"),CONCATENATE("R10C",'Mapa final'!#REF!),"")</f>
        <v>#REF!</v>
      </c>
      <c r="K55" s="66" t="e">
        <f>IF(AND('Mapa final'!#REF!="Muy Baja",'Mapa final'!#REF!="Leve"),CONCATENATE("R10C",'Mapa final'!#REF!),"")</f>
        <v>#REF!</v>
      </c>
      <c r="L55" s="66" t="e">
        <f>IF(AND('Mapa final'!#REF!="Muy Baja",'Mapa final'!#REF!="Leve"),CONCATENATE("R10C",'Mapa final'!#REF!),"")</f>
        <v>#REF!</v>
      </c>
      <c r="M55" s="66" t="e">
        <f>IF(AND('Mapa final'!#REF!="Muy Baja",'Mapa final'!#REF!="Leve"),CONCATENATE("R10C",'Mapa final'!#REF!),"")</f>
        <v>#REF!</v>
      </c>
      <c r="N55" s="66" t="e">
        <f>IF(AND('Mapa final'!#REF!="Muy Baja",'Mapa final'!#REF!="Leve"),CONCATENATE("R10C",'Mapa final'!#REF!),"")</f>
        <v>#REF!</v>
      </c>
      <c r="O55" s="67" t="e">
        <f>IF(AND('Mapa final'!#REF!="Muy Baja",'Mapa final'!#REF!="Leve"),CONCATENATE("R10C",'Mapa final'!#REF!),"")</f>
        <v>#REF!</v>
      </c>
      <c r="P55" s="65" t="e">
        <f>IF(AND('Mapa final'!#REF!="Muy Baja",'Mapa final'!#REF!="Menor"),CONCATENATE("R10C",'Mapa final'!#REF!),"")</f>
        <v>#REF!</v>
      </c>
      <c r="Q55" s="66" t="e">
        <f>IF(AND('Mapa final'!#REF!="Muy Baja",'Mapa final'!#REF!="Menor"),CONCATENATE("R10C",'Mapa final'!#REF!),"")</f>
        <v>#REF!</v>
      </c>
      <c r="R55" s="66" t="e">
        <f>IF(AND('Mapa final'!#REF!="Muy Baja",'Mapa final'!#REF!="Menor"),CONCATENATE("R10C",'Mapa final'!#REF!),"")</f>
        <v>#REF!</v>
      </c>
      <c r="S55" s="66" t="e">
        <f>IF(AND('Mapa final'!#REF!="Muy Baja",'Mapa final'!#REF!="Menor"),CONCATENATE("R10C",'Mapa final'!#REF!),"")</f>
        <v>#REF!</v>
      </c>
      <c r="T55" s="66" t="e">
        <f>IF(AND('Mapa final'!#REF!="Muy Baja",'Mapa final'!#REF!="Menor"),CONCATENATE("R10C",'Mapa final'!#REF!),"")</f>
        <v>#REF!</v>
      </c>
      <c r="U55" s="67" t="e">
        <f>IF(AND('Mapa final'!#REF!="Muy Baja",'Mapa final'!#REF!="Menor"),CONCATENATE("R10C",'Mapa final'!#REF!),"")</f>
        <v>#REF!</v>
      </c>
      <c r="V55" s="56" t="e">
        <f>IF(AND('Mapa final'!#REF!="Muy Baja",'Mapa final'!#REF!="Moderado"),CONCATENATE("R10C",'Mapa final'!#REF!),"")</f>
        <v>#REF!</v>
      </c>
      <c r="W55" s="57" t="e">
        <f>IF(AND('Mapa final'!#REF!="Muy Baja",'Mapa final'!#REF!="Moderado"),CONCATENATE("R10C",'Mapa final'!#REF!),"")</f>
        <v>#REF!</v>
      </c>
      <c r="X55" s="57" t="e">
        <f>IF(AND('Mapa final'!#REF!="Muy Baja",'Mapa final'!#REF!="Moderado"),CONCATENATE("R10C",'Mapa final'!#REF!),"")</f>
        <v>#REF!</v>
      </c>
      <c r="Y55" s="57" t="e">
        <f>IF(AND('Mapa final'!#REF!="Muy Baja",'Mapa final'!#REF!="Moderado"),CONCATENATE("R10C",'Mapa final'!#REF!),"")</f>
        <v>#REF!</v>
      </c>
      <c r="Z55" s="57" t="e">
        <f>IF(AND('Mapa final'!#REF!="Muy Baja",'Mapa final'!#REF!="Moderado"),CONCATENATE("R10C",'Mapa final'!#REF!),"")</f>
        <v>#REF!</v>
      </c>
      <c r="AA55" s="58" t="e">
        <f>IF(AND('Mapa final'!#REF!="Muy Baja",'Mapa final'!#REF!="Moderado"),CONCATENATE("R10C",'Mapa final'!#REF!),"")</f>
        <v>#REF!</v>
      </c>
      <c r="AB55" s="44" t="e">
        <f>IF(AND('Mapa final'!#REF!="Muy Baja",'Mapa final'!#REF!="Mayor"),CONCATENATE("R10C",'Mapa final'!#REF!),"")</f>
        <v>#REF!</v>
      </c>
      <c r="AC55" s="45" t="e">
        <f>IF(AND('Mapa final'!#REF!="Muy Baja",'Mapa final'!#REF!="Mayor"),CONCATENATE("R10C",'Mapa final'!#REF!),"")</f>
        <v>#REF!</v>
      </c>
      <c r="AD55" s="45" t="e">
        <f>IF(AND('Mapa final'!#REF!="Muy Baja",'Mapa final'!#REF!="Mayor"),CONCATENATE("R10C",'Mapa final'!#REF!),"")</f>
        <v>#REF!</v>
      </c>
      <c r="AE55" s="45" t="e">
        <f>IF(AND('Mapa final'!#REF!="Muy Baja",'Mapa final'!#REF!="Mayor"),CONCATENATE("R10C",'Mapa final'!#REF!),"")</f>
        <v>#REF!</v>
      </c>
      <c r="AF55" s="45" t="e">
        <f>IF(AND('Mapa final'!#REF!="Muy Baja",'Mapa final'!#REF!="Mayor"),CONCATENATE("R10C",'Mapa final'!#REF!),"")</f>
        <v>#REF!</v>
      </c>
      <c r="AG55" s="46" t="e">
        <f>IF(AND('Mapa final'!#REF!="Muy Baja",'Mapa final'!#REF!="Mayor"),CONCATENATE("R10C",'Mapa final'!#REF!),"")</f>
        <v>#REF!</v>
      </c>
      <c r="AH55" s="47" t="e">
        <f>IF(AND('Mapa final'!#REF!="Muy Baja",'Mapa final'!#REF!="Catastrófico"),CONCATENATE("R10C",'Mapa final'!#REF!),"")</f>
        <v>#REF!</v>
      </c>
      <c r="AI55" s="48" t="e">
        <f>IF(AND('Mapa final'!#REF!="Muy Baja",'Mapa final'!#REF!="Catastrófico"),CONCATENATE("R10C",'Mapa final'!#REF!),"")</f>
        <v>#REF!</v>
      </c>
      <c r="AJ55" s="48" t="e">
        <f>IF(AND('Mapa final'!#REF!="Muy Baja",'Mapa final'!#REF!="Catastrófico"),CONCATENATE("R10C",'Mapa final'!#REF!),"")</f>
        <v>#REF!</v>
      </c>
      <c r="AK55" s="48" t="e">
        <f>IF(AND('Mapa final'!#REF!="Muy Baja",'Mapa final'!#REF!="Catastrófico"),CONCATENATE("R10C",'Mapa final'!#REF!),"")</f>
        <v>#REF!</v>
      </c>
      <c r="AL55" s="48" t="e">
        <f>IF(AND('Mapa final'!#REF!="Muy Baja",'Mapa final'!#REF!="Catastrófico"),CONCATENATE("R10C",'Mapa final'!#REF!),"")</f>
        <v>#REF!</v>
      </c>
      <c r="AM55" s="49" t="e">
        <f>IF(AND('Mapa final'!#REF!="Muy Baja",'Mapa final'!#REF!="Catastrófico"),CONCATENATE("R10C",'Mapa final'!#REF!),"")</f>
        <v>#REF!</v>
      </c>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288" t="s">
        <v>112</v>
      </c>
      <c r="K56" s="289"/>
      <c r="L56" s="289"/>
      <c r="M56" s="289"/>
      <c r="N56" s="289"/>
      <c r="O56" s="290"/>
      <c r="P56" s="288" t="s">
        <v>111</v>
      </c>
      <c r="Q56" s="289"/>
      <c r="R56" s="289"/>
      <c r="S56" s="289"/>
      <c r="T56" s="289"/>
      <c r="U56" s="290"/>
      <c r="V56" s="288" t="s">
        <v>110</v>
      </c>
      <c r="W56" s="289"/>
      <c r="X56" s="289"/>
      <c r="Y56" s="289"/>
      <c r="Z56" s="289"/>
      <c r="AA56" s="290"/>
      <c r="AB56" s="288" t="s">
        <v>109</v>
      </c>
      <c r="AC56" s="297"/>
      <c r="AD56" s="289"/>
      <c r="AE56" s="289"/>
      <c r="AF56" s="289"/>
      <c r="AG56" s="290"/>
      <c r="AH56" s="288" t="s">
        <v>108</v>
      </c>
      <c r="AI56" s="289"/>
      <c r="AJ56" s="289"/>
      <c r="AK56" s="289"/>
      <c r="AL56" s="289"/>
      <c r="AM56" s="290"/>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291"/>
      <c r="K57" s="292"/>
      <c r="L57" s="292"/>
      <c r="M57" s="292"/>
      <c r="N57" s="292"/>
      <c r="O57" s="293"/>
      <c r="P57" s="291"/>
      <c r="Q57" s="292"/>
      <c r="R57" s="292"/>
      <c r="S57" s="292"/>
      <c r="T57" s="292"/>
      <c r="U57" s="293"/>
      <c r="V57" s="291"/>
      <c r="W57" s="292"/>
      <c r="X57" s="292"/>
      <c r="Y57" s="292"/>
      <c r="Z57" s="292"/>
      <c r="AA57" s="293"/>
      <c r="AB57" s="291"/>
      <c r="AC57" s="292"/>
      <c r="AD57" s="292"/>
      <c r="AE57" s="292"/>
      <c r="AF57" s="292"/>
      <c r="AG57" s="293"/>
      <c r="AH57" s="291"/>
      <c r="AI57" s="292"/>
      <c r="AJ57" s="292"/>
      <c r="AK57" s="292"/>
      <c r="AL57" s="292"/>
      <c r="AM57" s="293"/>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291"/>
      <c r="K58" s="292"/>
      <c r="L58" s="292"/>
      <c r="M58" s="292"/>
      <c r="N58" s="292"/>
      <c r="O58" s="293"/>
      <c r="P58" s="291"/>
      <c r="Q58" s="292"/>
      <c r="R58" s="292"/>
      <c r="S58" s="292"/>
      <c r="T58" s="292"/>
      <c r="U58" s="293"/>
      <c r="V58" s="291"/>
      <c r="W58" s="292"/>
      <c r="X58" s="292"/>
      <c r="Y58" s="292"/>
      <c r="Z58" s="292"/>
      <c r="AA58" s="293"/>
      <c r="AB58" s="291"/>
      <c r="AC58" s="292"/>
      <c r="AD58" s="292"/>
      <c r="AE58" s="292"/>
      <c r="AF58" s="292"/>
      <c r="AG58" s="293"/>
      <c r="AH58" s="291"/>
      <c r="AI58" s="292"/>
      <c r="AJ58" s="292"/>
      <c r="AK58" s="292"/>
      <c r="AL58" s="292"/>
      <c r="AM58" s="293"/>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291"/>
      <c r="K59" s="292"/>
      <c r="L59" s="292"/>
      <c r="M59" s="292"/>
      <c r="N59" s="292"/>
      <c r="O59" s="293"/>
      <c r="P59" s="291"/>
      <c r="Q59" s="292"/>
      <c r="R59" s="292"/>
      <c r="S59" s="292"/>
      <c r="T59" s="292"/>
      <c r="U59" s="293"/>
      <c r="V59" s="291"/>
      <c r="W59" s="292"/>
      <c r="X59" s="292"/>
      <c r="Y59" s="292"/>
      <c r="Z59" s="292"/>
      <c r="AA59" s="293"/>
      <c r="AB59" s="291"/>
      <c r="AC59" s="292"/>
      <c r="AD59" s="292"/>
      <c r="AE59" s="292"/>
      <c r="AF59" s="292"/>
      <c r="AG59" s="293"/>
      <c r="AH59" s="291"/>
      <c r="AI59" s="292"/>
      <c r="AJ59" s="292"/>
      <c r="AK59" s="292"/>
      <c r="AL59" s="292"/>
      <c r="AM59" s="293"/>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291"/>
      <c r="K60" s="292"/>
      <c r="L60" s="292"/>
      <c r="M60" s="292"/>
      <c r="N60" s="292"/>
      <c r="O60" s="293"/>
      <c r="P60" s="291"/>
      <c r="Q60" s="292"/>
      <c r="R60" s="292"/>
      <c r="S60" s="292"/>
      <c r="T60" s="292"/>
      <c r="U60" s="293"/>
      <c r="V60" s="291"/>
      <c r="W60" s="292"/>
      <c r="X60" s="292"/>
      <c r="Y60" s="292"/>
      <c r="Z60" s="292"/>
      <c r="AA60" s="293"/>
      <c r="AB60" s="291"/>
      <c r="AC60" s="292"/>
      <c r="AD60" s="292"/>
      <c r="AE60" s="292"/>
      <c r="AF60" s="292"/>
      <c r="AG60" s="293"/>
      <c r="AH60" s="291"/>
      <c r="AI60" s="292"/>
      <c r="AJ60" s="292"/>
      <c r="AK60" s="292"/>
      <c r="AL60" s="292"/>
      <c r="AM60" s="293"/>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ht="15.75" thickBot="1" x14ac:dyDescent="0.3">
      <c r="A61" s="69"/>
      <c r="B61" s="69"/>
      <c r="C61" s="69"/>
      <c r="D61" s="69"/>
      <c r="E61" s="69"/>
      <c r="F61" s="69"/>
      <c r="G61" s="69"/>
      <c r="H61" s="69"/>
      <c r="I61" s="69"/>
      <c r="J61" s="294"/>
      <c r="K61" s="295"/>
      <c r="L61" s="295"/>
      <c r="M61" s="295"/>
      <c r="N61" s="295"/>
      <c r="O61" s="296"/>
      <c r="P61" s="294"/>
      <c r="Q61" s="295"/>
      <c r="R61" s="295"/>
      <c r="S61" s="295"/>
      <c r="T61" s="295"/>
      <c r="U61" s="296"/>
      <c r="V61" s="294"/>
      <c r="W61" s="295"/>
      <c r="X61" s="295"/>
      <c r="Y61" s="295"/>
      <c r="Z61" s="295"/>
      <c r="AA61" s="296"/>
      <c r="AB61" s="294"/>
      <c r="AC61" s="295"/>
      <c r="AD61" s="295"/>
      <c r="AE61" s="295"/>
      <c r="AF61" s="295"/>
      <c r="AG61" s="296"/>
      <c r="AH61" s="294"/>
      <c r="AI61" s="295"/>
      <c r="AJ61" s="295"/>
      <c r="AK61" s="295"/>
      <c r="AL61" s="295"/>
      <c r="AM61" s="296"/>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row>
    <row r="63" spans="1:80" ht="15" customHeight="1" x14ac:dyDescent="0.25">
      <c r="A63" s="69"/>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69"/>
      <c r="AV63" s="69"/>
      <c r="AW63" s="69"/>
      <c r="AX63" s="69"/>
      <c r="AY63" s="69"/>
      <c r="AZ63" s="69"/>
      <c r="BA63" s="69"/>
      <c r="BB63" s="69"/>
      <c r="BC63" s="69"/>
      <c r="BD63" s="69"/>
      <c r="BE63" s="69"/>
      <c r="BF63" s="69"/>
      <c r="BG63" s="69"/>
      <c r="BH63" s="69"/>
    </row>
    <row r="64" spans="1:80" ht="15" customHeight="1" x14ac:dyDescent="0.25">
      <c r="A64" s="69"/>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69"/>
      <c r="AV64" s="69"/>
      <c r="AW64" s="69"/>
      <c r="AX64" s="69"/>
      <c r="AY64" s="69"/>
      <c r="AZ64" s="69"/>
      <c r="BA64" s="69"/>
      <c r="BB64" s="69"/>
      <c r="BC64" s="69"/>
      <c r="BD64" s="69"/>
      <c r="BE64" s="69"/>
      <c r="BF64" s="69"/>
      <c r="BG64" s="69"/>
      <c r="BH64" s="69"/>
    </row>
    <row r="65" spans="1:6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row>
    <row r="66" spans="1:6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row>
    <row r="67" spans="1:6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row>
    <row r="68" spans="1:6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row>
    <row r="70" spans="1:6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row>
    <row r="71" spans="1:6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row>
    <row r="83" spans="1:60"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row>
    <row r="84" spans="1:60"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row>
    <row r="85" spans="1:60"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row>
    <row r="86" spans="1:60"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row>
    <row r="87" spans="1:60"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row>
    <row r="88" spans="1:60"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row>
    <row r="89" spans="1:60"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row>
    <row r="90" spans="1:60"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row>
    <row r="91" spans="1:60"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row>
    <row r="92" spans="1:60"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row>
    <row r="93" spans="1:60"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row>
    <row r="94" spans="1:60"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row>
    <row r="95" spans="1:60"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row>
    <row r="96" spans="1:60"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row>
    <row r="97" spans="1:60"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row>
    <row r="98" spans="1:60"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row>
    <row r="99" spans="1:60"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row>
    <row r="100" spans="1:60"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row>
    <row r="101" spans="1:60"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row>
    <row r="102" spans="1:60"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row>
    <row r="103" spans="1:60"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row>
    <row r="104" spans="1:60"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row>
    <row r="105" spans="1:60"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row>
    <row r="106" spans="1:60"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row>
    <row r="107" spans="1:60"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row>
    <row r="108" spans="1:60"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row>
    <row r="109" spans="1:60"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row>
    <row r="110" spans="1:60"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row>
    <row r="111" spans="1:60"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row>
    <row r="112" spans="1:60"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row>
    <row r="113" spans="1:60"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row>
    <row r="114" spans="1:60"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row>
    <row r="115" spans="1:60"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row>
    <row r="116" spans="1:60"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row>
    <row r="117" spans="1:60"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row>
    <row r="118" spans="1:60"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row>
    <row r="119" spans="1:60"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row>
    <row r="120" spans="1:60"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row>
    <row r="121" spans="1:60"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row>
    <row r="122" spans="1:60"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row>
    <row r="123" spans="1:60"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row>
    <row r="124" spans="1:60"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row>
    <row r="125" spans="1:60"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row>
    <row r="126" spans="1:60"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row>
    <row r="127" spans="1:60"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row>
    <row r="128" spans="1:60"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row>
    <row r="129" spans="1:60"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row>
    <row r="130" spans="1:60"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row>
    <row r="131" spans="1:60"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row>
    <row r="132" spans="1:60"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row>
    <row r="133" spans="1:60"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row>
    <row r="134" spans="1:60"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row>
    <row r="135" spans="1:60"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row>
    <row r="136" spans="1:60"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row>
    <row r="137" spans="1:60"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row>
    <row r="138" spans="1:60"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row>
    <row r="139" spans="1:60"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row>
    <row r="140" spans="1:60"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row>
    <row r="141" spans="1:60"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row>
    <row r="142" spans="1:60"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row>
    <row r="143" spans="1:60"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row>
    <row r="144" spans="1:60"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row>
    <row r="145" spans="1:60"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row>
    <row r="146" spans="1:60"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row>
    <row r="147" spans="1:60"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row>
    <row r="148" spans="1:60"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row>
    <row r="149" spans="1:60"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row>
    <row r="150" spans="1:60"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row>
    <row r="151" spans="1:60"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row>
    <row r="152" spans="1:60"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row>
    <row r="153" spans="1:60"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row>
    <row r="154" spans="1:60"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row>
    <row r="155" spans="1:60"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row>
    <row r="156" spans="1:60"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row>
    <row r="157" spans="1:60"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row>
    <row r="158" spans="1:60"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row>
    <row r="159" spans="1:60"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row>
    <row r="160" spans="1:60"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row>
    <row r="161" spans="1:60"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row>
    <row r="162" spans="1:60"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row>
    <row r="163" spans="1:60"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row>
    <row r="164" spans="1:60"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row>
    <row r="165" spans="1:60"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row>
    <row r="166" spans="1:60"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row>
    <row r="167" spans="1:60"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row>
    <row r="168" spans="1:60"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row>
    <row r="169" spans="1:60"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row>
    <row r="170" spans="1:60"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row>
    <row r="171" spans="1:60"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row>
    <row r="172" spans="1:60"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row>
    <row r="173" spans="1:60"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row>
    <row r="174" spans="1:60"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row>
    <row r="175" spans="1:60"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row>
    <row r="176" spans="1:60"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row>
    <row r="177" spans="1:60"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row>
    <row r="178" spans="1:60"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row>
    <row r="179" spans="1:60"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row>
    <row r="180" spans="1:60"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row>
    <row r="181" spans="1:60"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row>
    <row r="182" spans="1:60"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row>
    <row r="183" spans="1:60"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row>
    <row r="184" spans="1:60"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row>
    <row r="185" spans="1:60"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row>
    <row r="186" spans="1:60"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row>
    <row r="187" spans="1:60"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row>
    <row r="188" spans="1:60"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row>
    <row r="189" spans="1:60"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row>
    <row r="190" spans="1:60"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row>
    <row r="191" spans="1:60" x14ac:dyDescent="0.25">
      <c r="A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row>
    <row r="192" spans="1:60" x14ac:dyDescent="0.25">
      <c r="A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row>
    <row r="193" spans="1:60" x14ac:dyDescent="0.25">
      <c r="A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row>
    <row r="194" spans="1:60" x14ac:dyDescent="0.25">
      <c r="A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row>
    <row r="195" spans="1:60" x14ac:dyDescent="0.25">
      <c r="A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row>
    <row r="196" spans="1:60" x14ac:dyDescent="0.25">
      <c r="A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row>
    <row r="197" spans="1:60" x14ac:dyDescent="0.25">
      <c r="A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row>
    <row r="198" spans="1:60" x14ac:dyDescent="0.25">
      <c r="A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row>
    <row r="199" spans="1:60" x14ac:dyDescent="0.25">
      <c r="A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row>
    <row r="200" spans="1:60" x14ac:dyDescent="0.25">
      <c r="A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row>
    <row r="201" spans="1:60" x14ac:dyDescent="0.25">
      <c r="A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row>
    <row r="202" spans="1:60" x14ac:dyDescent="0.25">
      <c r="A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row>
    <row r="203" spans="1:60" x14ac:dyDescent="0.25">
      <c r="A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row>
    <row r="204" spans="1:60" x14ac:dyDescent="0.25">
      <c r="A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row>
    <row r="205" spans="1:60" x14ac:dyDescent="0.25">
      <c r="A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row>
    <row r="206" spans="1:60" x14ac:dyDescent="0.25">
      <c r="A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row>
    <row r="207" spans="1:60" x14ac:dyDescent="0.25">
      <c r="A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row>
    <row r="208" spans="1:60" x14ac:dyDescent="0.25">
      <c r="A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row>
    <row r="209" spans="1:60" x14ac:dyDescent="0.25">
      <c r="A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row>
    <row r="210" spans="1:60" x14ac:dyDescent="0.25">
      <c r="A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row>
    <row r="211" spans="1:60" x14ac:dyDescent="0.25">
      <c r="A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row>
    <row r="212" spans="1:60" x14ac:dyDescent="0.25">
      <c r="A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row>
    <row r="213" spans="1:60" x14ac:dyDescent="0.25">
      <c r="A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row>
    <row r="214" spans="1:60" x14ac:dyDescent="0.25">
      <c r="A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row>
    <row r="215" spans="1:60" x14ac:dyDescent="0.25">
      <c r="A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row>
    <row r="216" spans="1:60" x14ac:dyDescent="0.25">
      <c r="A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row>
    <row r="217" spans="1:60" x14ac:dyDescent="0.25">
      <c r="A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row>
    <row r="218" spans="1:60" x14ac:dyDescent="0.25">
      <c r="A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row>
    <row r="219" spans="1:60" x14ac:dyDescent="0.25">
      <c r="A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row>
    <row r="220" spans="1:60" x14ac:dyDescent="0.25">
      <c r="A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row>
    <row r="221" spans="1:60" x14ac:dyDescent="0.25">
      <c r="A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row>
    <row r="222" spans="1:60" x14ac:dyDescent="0.25">
      <c r="A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row>
    <row r="223" spans="1:60" x14ac:dyDescent="0.25">
      <c r="A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row>
    <row r="224" spans="1:60" x14ac:dyDescent="0.25">
      <c r="A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row>
    <row r="225" spans="1:60" x14ac:dyDescent="0.25">
      <c r="A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row>
    <row r="226" spans="1:60" x14ac:dyDescent="0.25">
      <c r="A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row>
    <row r="227" spans="1:60" x14ac:dyDescent="0.25">
      <c r="A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row>
    <row r="228" spans="1:60" x14ac:dyDescent="0.25">
      <c r="A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row>
    <row r="229" spans="1:60" x14ac:dyDescent="0.25">
      <c r="A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row>
    <row r="230" spans="1:60" x14ac:dyDescent="0.25">
      <c r="A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row>
    <row r="231" spans="1:60" x14ac:dyDescent="0.25">
      <c r="A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row>
    <row r="232" spans="1:60" x14ac:dyDescent="0.25">
      <c r="A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row>
    <row r="233" spans="1:60" x14ac:dyDescent="0.25">
      <c r="A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row>
    <row r="234" spans="1:60" x14ac:dyDescent="0.25">
      <c r="A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row>
    <row r="235" spans="1:60" x14ac:dyDescent="0.25">
      <c r="A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row>
    <row r="236" spans="1:60" x14ac:dyDescent="0.25">
      <c r="A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row>
    <row r="237" spans="1:60" x14ac:dyDescent="0.25">
      <c r="A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row>
    <row r="238" spans="1:60" x14ac:dyDescent="0.25">
      <c r="A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row>
    <row r="239" spans="1:60" x14ac:dyDescent="0.25">
      <c r="A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row>
    <row r="240" spans="1:60" x14ac:dyDescent="0.25">
      <c r="A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row>
    <row r="241" spans="1:60" x14ac:dyDescent="0.25">
      <c r="A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row>
    <row r="242" spans="1:60" x14ac:dyDescent="0.25">
      <c r="A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row>
    <row r="243" spans="1:60" x14ac:dyDescent="0.25">
      <c r="A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row>
    <row r="244" spans="1:60" x14ac:dyDescent="0.25">
      <c r="A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row>
    <row r="245" spans="1:60" x14ac:dyDescent="0.25">
      <c r="A245" s="69"/>
    </row>
    <row r="246" spans="1:60" x14ac:dyDescent="0.25">
      <c r="A246" s="69"/>
    </row>
    <row r="247" spans="1:60" x14ac:dyDescent="0.25">
      <c r="A247" s="69"/>
    </row>
    <row r="248" spans="1:60" x14ac:dyDescent="0.25">
      <c r="A248" s="69"/>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69"/>
      <c r="B1" s="337" t="s">
        <v>55</v>
      </c>
      <c r="C1" s="337"/>
      <c r="D1" s="337"/>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52</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51</v>
      </c>
      <c r="C4" s="6" t="s">
        <v>102</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53</v>
      </c>
      <c r="C5" s="9" t="s">
        <v>103</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107</v>
      </c>
      <c r="C6" s="9" t="s">
        <v>104</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105</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54</v>
      </c>
      <c r="C8" s="9" t="s">
        <v>106</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69"/>
      <c r="B1" s="338" t="s">
        <v>63</v>
      </c>
      <c r="C1" s="338"/>
      <c r="D1" s="338"/>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56</v>
      </c>
      <c r="D3" s="22" t="s">
        <v>57</v>
      </c>
      <c r="E3" s="69"/>
      <c r="F3" s="69"/>
      <c r="G3" s="69"/>
      <c r="H3" s="69"/>
      <c r="I3" s="69"/>
      <c r="J3" s="69"/>
      <c r="K3" s="69"/>
      <c r="L3" s="69"/>
      <c r="M3" s="69"/>
      <c r="N3" s="69"/>
      <c r="O3" s="69"/>
      <c r="P3" s="69"/>
      <c r="Q3" s="69"/>
      <c r="R3" s="69"/>
      <c r="S3" s="69"/>
      <c r="T3" s="69"/>
      <c r="U3" s="69"/>
    </row>
    <row r="4" spans="1:21" ht="33.75" x14ac:dyDescent="0.25">
      <c r="A4" s="89" t="s">
        <v>83</v>
      </c>
      <c r="B4" s="25" t="s">
        <v>101</v>
      </c>
      <c r="C4" s="30" t="s">
        <v>155</v>
      </c>
      <c r="D4" s="23" t="s">
        <v>97</v>
      </c>
      <c r="E4" s="69"/>
      <c r="F4" s="69"/>
      <c r="G4" s="69"/>
      <c r="H4" s="69"/>
      <c r="I4" s="69"/>
      <c r="J4" s="69"/>
      <c r="K4" s="69"/>
      <c r="L4" s="69"/>
      <c r="M4" s="69"/>
      <c r="N4" s="69"/>
      <c r="O4" s="69"/>
      <c r="P4" s="69"/>
      <c r="Q4" s="69"/>
      <c r="R4" s="69"/>
      <c r="S4" s="69"/>
      <c r="T4" s="69"/>
      <c r="U4" s="69"/>
    </row>
    <row r="5" spans="1:21" ht="67.5" x14ac:dyDescent="0.25">
      <c r="A5" s="89" t="s">
        <v>84</v>
      </c>
      <c r="B5" s="26" t="s">
        <v>59</v>
      </c>
      <c r="C5" s="31" t="s">
        <v>93</v>
      </c>
      <c r="D5" s="24" t="s">
        <v>98</v>
      </c>
      <c r="E5" s="69"/>
      <c r="F5" s="69"/>
      <c r="G5" s="69"/>
      <c r="H5" s="69"/>
      <c r="I5" s="69"/>
      <c r="J5" s="69"/>
      <c r="K5" s="69"/>
      <c r="L5" s="69"/>
      <c r="M5" s="69"/>
      <c r="N5" s="69"/>
      <c r="O5" s="69"/>
      <c r="P5" s="69"/>
      <c r="Q5" s="69"/>
      <c r="R5" s="69"/>
      <c r="S5" s="69"/>
      <c r="T5" s="69"/>
      <c r="U5" s="69"/>
    </row>
    <row r="6" spans="1:21" ht="67.5" x14ac:dyDescent="0.25">
      <c r="A6" s="89" t="s">
        <v>81</v>
      </c>
      <c r="B6" s="27" t="s">
        <v>60</v>
      </c>
      <c r="C6" s="31" t="s">
        <v>94</v>
      </c>
      <c r="D6" s="24" t="s">
        <v>100</v>
      </c>
      <c r="E6" s="69"/>
      <c r="F6" s="69"/>
      <c r="G6" s="69"/>
      <c r="H6" s="69"/>
      <c r="I6" s="69"/>
      <c r="J6" s="69"/>
      <c r="K6" s="69"/>
      <c r="L6" s="69"/>
      <c r="M6" s="69"/>
      <c r="N6" s="69"/>
      <c r="O6" s="69"/>
      <c r="P6" s="69"/>
      <c r="Q6" s="69"/>
      <c r="R6" s="69"/>
      <c r="S6" s="69"/>
      <c r="T6" s="69"/>
      <c r="U6" s="69"/>
    </row>
    <row r="7" spans="1:21" ht="101.25" x14ac:dyDescent="0.25">
      <c r="A7" s="89" t="s">
        <v>7</v>
      </c>
      <c r="B7" s="28" t="s">
        <v>61</v>
      </c>
      <c r="C7" s="31" t="s">
        <v>95</v>
      </c>
      <c r="D7" s="24" t="s">
        <v>99</v>
      </c>
      <c r="E7" s="69"/>
      <c r="F7" s="69"/>
      <c r="G7" s="69"/>
      <c r="H7" s="69"/>
      <c r="I7" s="69"/>
      <c r="J7" s="69"/>
      <c r="K7" s="69"/>
      <c r="L7" s="69"/>
      <c r="M7" s="69"/>
      <c r="N7" s="69"/>
      <c r="O7" s="69"/>
      <c r="P7" s="69"/>
      <c r="Q7" s="69"/>
      <c r="R7" s="69"/>
      <c r="S7" s="69"/>
      <c r="T7" s="69"/>
      <c r="U7" s="69"/>
    </row>
    <row r="8" spans="1:21" ht="67.5" x14ac:dyDescent="0.25">
      <c r="A8" s="89" t="s">
        <v>85</v>
      </c>
      <c r="B8" s="29" t="s">
        <v>62</v>
      </c>
      <c r="C8" s="31" t="s">
        <v>96</v>
      </c>
      <c r="D8" s="24" t="s">
        <v>118</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91</v>
      </c>
      <c r="C11" s="89" t="s">
        <v>143</v>
      </c>
      <c r="D11" s="89" t="s">
        <v>150</v>
      </c>
      <c r="E11" s="69"/>
      <c r="F11" s="69"/>
      <c r="G11" s="69"/>
      <c r="H11" s="69"/>
      <c r="I11" s="69"/>
      <c r="J11" s="69"/>
      <c r="K11" s="69"/>
      <c r="L11" s="69"/>
      <c r="M11" s="69"/>
      <c r="N11" s="69"/>
      <c r="O11" s="69"/>
      <c r="P11" s="69"/>
      <c r="Q11" s="69"/>
      <c r="R11" s="69"/>
      <c r="S11" s="69"/>
      <c r="T11" s="69"/>
      <c r="U11" s="69"/>
    </row>
    <row r="12" spans="1:21" x14ac:dyDescent="0.25">
      <c r="A12" s="89"/>
      <c r="B12" s="89" t="s">
        <v>89</v>
      </c>
      <c r="C12" s="89" t="s">
        <v>147</v>
      </c>
      <c r="D12" s="89" t="s">
        <v>151</v>
      </c>
      <c r="E12" s="69"/>
      <c r="F12" s="69"/>
      <c r="G12" s="69"/>
      <c r="H12" s="69"/>
      <c r="I12" s="69"/>
      <c r="J12" s="69"/>
      <c r="K12" s="69"/>
      <c r="L12" s="69"/>
      <c r="M12" s="69"/>
      <c r="N12" s="69"/>
      <c r="O12" s="69"/>
      <c r="P12" s="69"/>
      <c r="Q12" s="69"/>
      <c r="R12" s="69"/>
      <c r="S12" s="69"/>
      <c r="T12" s="69"/>
      <c r="U12" s="69"/>
    </row>
    <row r="13" spans="1:21" x14ac:dyDescent="0.25">
      <c r="A13" s="89"/>
      <c r="B13" s="89"/>
      <c r="C13" s="89" t="s">
        <v>146</v>
      </c>
      <c r="D13" s="89" t="s">
        <v>152</v>
      </c>
      <c r="E13" s="69"/>
      <c r="F13" s="69"/>
      <c r="G13" s="69"/>
      <c r="H13" s="69"/>
      <c r="I13" s="69"/>
      <c r="J13" s="69"/>
      <c r="K13" s="69"/>
      <c r="L13" s="69"/>
      <c r="M13" s="69"/>
      <c r="N13" s="69"/>
      <c r="O13" s="69"/>
      <c r="P13" s="69"/>
      <c r="Q13" s="69"/>
      <c r="R13" s="69"/>
      <c r="S13" s="69"/>
      <c r="T13" s="69"/>
      <c r="U13" s="69"/>
    </row>
    <row r="14" spans="1:21" x14ac:dyDescent="0.25">
      <c r="A14" s="89"/>
      <c r="B14" s="89"/>
      <c r="C14" s="89" t="s">
        <v>148</v>
      </c>
      <c r="D14" s="89" t="s">
        <v>153</v>
      </c>
      <c r="E14" s="69"/>
      <c r="F14" s="69"/>
      <c r="G14" s="69"/>
      <c r="H14" s="69"/>
      <c r="I14" s="69"/>
      <c r="J14" s="69"/>
      <c r="K14" s="69"/>
      <c r="L14" s="69"/>
      <c r="M14" s="69"/>
      <c r="N14" s="69"/>
      <c r="O14" s="69"/>
      <c r="P14" s="69"/>
      <c r="Q14" s="69"/>
      <c r="R14" s="69"/>
      <c r="S14" s="69"/>
      <c r="T14" s="69"/>
      <c r="U14" s="69"/>
    </row>
    <row r="15" spans="1:21" x14ac:dyDescent="0.25">
      <c r="A15" s="89"/>
      <c r="B15" s="89"/>
      <c r="C15" s="89" t="s">
        <v>149</v>
      </c>
      <c r="D15" s="89" t="s">
        <v>154</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88</v>
      </c>
      <c r="C209" s="16" t="s">
        <v>142</v>
      </c>
      <c r="D209" s="19" t="s">
        <v>88</v>
      </c>
      <c r="E209" s="19" t="s">
        <v>142</v>
      </c>
    </row>
    <row r="210" spans="1:8" ht="21" x14ac:dyDescent="0.35">
      <c r="A210" s="69"/>
      <c r="B210" s="17" t="s">
        <v>90</v>
      </c>
      <c r="C210" s="17"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69"/>
      <c r="B211" s="17" t="s">
        <v>90</v>
      </c>
      <c r="C211" s="17" t="s">
        <v>93</v>
      </c>
      <c r="E211" t="s">
        <v>58</v>
      </c>
      <c r="F211" t="str">
        <f t="shared" ref="F211:F221" si="0">IF(NOT(ISBLANK(D211)),D211,IF(NOT(ISBLANK(E211)),"     "&amp;E211,FALSE))</f>
        <v xml:space="preserve">     Afectación menor a 10 SMLMV .</v>
      </c>
    </row>
    <row r="212" spans="1:8" ht="21" x14ac:dyDescent="0.35">
      <c r="A212" s="69"/>
      <c r="B212" s="17" t="s">
        <v>90</v>
      </c>
      <c r="C212" s="17" t="s">
        <v>94</v>
      </c>
      <c r="E212" t="s">
        <v>93</v>
      </c>
      <c r="F212" t="str">
        <f t="shared" si="0"/>
        <v xml:space="preserve">     Entre 10 y 50 SMLMV </v>
      </c>
    </row>
    <row r="213" spans="1:8" ht="21" x14ac:dyDescent="0.35">
      <c r="A213" s="69"/>
      <c r="B213" s="17" t="s">
        <v>90</v>
      </c>
      <c r="C213" s="17" t="s">
        <v>95</v>
      </c>
      <c r="E213" t="s">
        <v>94</v>
      </c>
      <c r="F213" t="str">
        <f t="shared" si="0"/>
        <v xml:space="preserve">     Entre 50 y 100 SMLMV </v>
      </c>
    </row>
    <row r="214" spans="1:8" ht="21" x14ac:dyDescent="0.35">
      <c r="A214" s="69"/>
      <c r="B214" s="17" t="s">
        <v>90</v>
      </c>
      <c r="C214" s="17" t="s">
        <v>96</v>
      </c>
      <c r="E214" t="s">
        <v>95</v>
      </c>
      <c r="F214" t="str">
        <f t="shared" si="0"/>
        <v xml:space="preserve">     Entre 100 y 500 SMLMV </v>
      </c>
    </row>
    <row r="215" spans="1:8" ht="21" x14ac:dyDescent="0.35">
      <c r="A215" s="69"/>
      <c r="B215" s="17" t="s">
        <v>57</v>
      </c>
      <c r="C215" s="17" t="s">
        <v>97</v>
      </c>
      <c r="E215" t="s">
        <v>96</v>
      </c>
      <c r="F215" t="str">
        <f t="shared" si="0"/>
        <v xml:space="preserve">     Mayor a 500 SMLMV </v>
      </c>
    </row>
    <row r="216" spans="1:8" ht="21" x14ac:dyDescent="0.35">
      <c r="A216" s="69"/>
      <c r="B216" s="17" t="s">
        <v>57</v>
      </c>
      <c r="C216" s="17" t="s">
        <v>98</v>
      </c>
      <c r="D216" t="s">
        <v>57</v>
      </c>
      <c r="F216" t="str">
        <f t="shared" si="0"/>
        <v>Pérdida Reputacional</v>
      </c>
    </row>
    <row r="217" spans="1:8" ht="21" x14ac:dyDescent="0.35">
      <c r="A217" s="69"/>
      <c r="B217" s="17" t="s">
        <v>57</v>
      </c>
      <c r="C217" s="17" t="s">
        <v>100</v>
      </c>
      <c r="E217" t="s">
        <v>97</v>
      </c>
      <c r="F217" t="str">
        <f t="shared" si="0"/>
        <v xml:space="preserve">     El riesgo afecta la imagen de alguna área de la organización</v>
      </c>
    </row>
    <row r="218" spans="1:8" ht="21" x14ac:dyDescent="0.35">
      <c r="A218" s="69"/>
      <c r="B218" s="17" t="s">
        <v>57</v>
      </c>
      <c r="C218" s="17" t="s">
        <v>99</v>
      </c>
      <c r="E218" t="s">
        <v>98</v>
      </c>
      <c r="F218" t="str">
        <f t="shared" si="0"/>
        <v xml:space="preserve">     El riesgo afecta la imagen de la entidad internamente, de conocimiento general, nivel interno, de junta dircetiva y accionistas y/o de provedores</v>
      </c>
    </row>
    <row r="219" spans="1:8" ht="21" x14ac:dyDescent="0.35">
      <c r="A219" s="69"/>
      <c r="B219" s="17" t="s">
        <v>57</v>
      </c>
      <c r="C219" s="17" t="s">
        <v>118</v>
      </c>
      <c r="E219" t="s">
        <v>100</v>
      </c>
      <c r="F219" t="str">
        <f t="shared" si="0"/>
        <v xml:space="preserve">     El riesgo afecta la imagen de la entidad con algunos usuarios de relevancia frente al logro de los objetivos</v>
      </c>
    </row>
    <row r="220" spans="1:8" x14ac:dyDescent="0.25">
      <c r="A220" s="69"/>
      <c r="B220" s="18"/>
      <c r="C220" s="18"/>
      <c r="E220" t="s">
        <v>99</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118</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144</v>
      </c>
    </row>
    <row r="224" spans="1:8" x14ac:dyDescent="0.25">
      <c r="B224" s="14"/>
      <c r="C224" s="14"/>
      <c r="F224" s="21" t="s">
        <v>145</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339" t="s">
        <v>78</v>
      </c>
      <c r="C1" s="340"/>
      <c r="D1" s="340"/>
      <c r="E1" s="340"/>
      <c r="F1" s="341"/>
    </row>
    <row r="2" spans="2:6" ht="16.5" thickBot="1" x14ac:dyDescent="0.3">
      <c r="B2" s="75"/>
      <c r="C2" s="75"/>
      <c r="D2" s="75"/>
      <c r="E2" s="75"/>
      <c r="F2" s="75"/>
    </row>
    <row r="3" spans="2:6" ht="16.5" thickBot="1" x14ac:dyDescent="0.25">
      <c r="B3" s="343" t="s">
        <v>64</v>
      </c>
      <c r="C3" s="344"/>
      <c r="D3" s="344"/>
      <c r="E3" s="87" t="s">
        <v>65</v>
      </c>
      <c r="F3" s="88" t="s">
        <v>66</v>
      </c>
    </row>
    <row r="4" spans="2:6" ht="31.5" x14ac:dyDescent="0.2">
      <c r="B4" s="345" t="s">
        <v>67</v>
      </c>
      <c r="C4" s="347" t="s">
        <v>13</v>
      </c>
      <c r="D4" s="76" t="s">
        <v>14</v>
      </c>
      <c r="E4" s="77" t="s">
        <v>68</v>
      </c>
      <c r="F4" s="78">
        <v>0.25</v>
      </c>
    </row>
    <row r="5" spans="2:6" ht="47.25" x14ac:dyDescent="0.2">
      <c r="B5" s="346"/>
      <c r="C5" s="348"/>
      <c r="D5" s="79" t="s">
        <v>15</v>
      </c>
      <c r="E5" s="80" t="s">
        <v>69</v>
      </c>
      <c r="F5" s="81">
        <v>0.15</v>
      </c>
    </row>
    <row r="6" spans="2:6" ht="47.25" x14ac:dyDescent="0.2">
      <c r="B6" s="346"/>
      <c r="C6" s="348"/>
      <c r="D6" s="79" t="s">
        <v>16</v>
      </c>
      <c r="E6" s="80" t="s">
        <v>70</v>
      </c>
      <c r="F6" s="81">
        <v>0.1</v>
      </c>
    </row>
    <row r="7" spans="2:6" ht="63" x14ac:dyDescent="0.2">
      <c r="B7" s="346"/>
      <c r="C7" s="348" t="s">
        <v>17</v>
      </c>
      <c r="D7" s="79" t="s">
        <v>10</v>
      </c>
      <c r="E7" s="80" t="s">
        <v>71</v>
      </c>
      <c r="F7" s="81">
        <v>0.25</v>
      </c>
    </row>
    <row r="8" spans="2:6" ht="31.5" x14ac:dyDescent="0.2">
      <c r="B8" s="346"/>
      <c r="C8" s="348"/>
      <c r="D8" s="79" t="s">
        <v>9</v>
      </c>
      <c r="E8" s="80" t="s">
        <v>72</v>
      </c>
      <c r="F8" s="81">
        <v>0.15</v>
      </c>
    </row>
    <row r="9" spans="2:6" ht="47.25" x14ac:dyDescent="0.2">
      <c r="B9" s="346" t="s">
        <v>159</v>
      </c>
      <c r="C9" s="348" t="s">
        <v>18</v>
      </c>
      <c r="D9" s="79" t="s">
        <v>19</v>
      </c>
      <c r="E9" s="80" t="s">
        <v>73</v>
      </c>
      <c r="F9" s="82" t="s">
        <v>74</v>
      </c>
    </row>
    <row r="10" spans="2:6" ht="63" x14ac:dyDescent="0.2">
      <c r="B10" s="346"/>
      <c r="C10" s="348"/>
      <c r="D10" s="79" t="s">
        <v>20</v>
      </c>
      <c r="E10" s="80" t="s">
        <v>75</v>
      </c>
      <c r="F10" s="82" t="s">
        <v>74</v>
      </c>
    </row>
    <row r="11" spans="2:6" ht="47.25" x14ac:dyDescent="0.2">
      <c r="B11" s="346"/>
      <c r="C11" s="348" t="s">
        <v>21</v>
      </c>
      <c r="D11" s="79" t="s">
        <v>22</v>
      </c>
      <c r="E11" s="80" t="s">
        <v>76</v>
      </c>
      <c r="F11" s="82" t="s">
        <v>74</v>
      </c>
    </row>
    <row r="12" spans="2:6" ht="47.25" x14ac:dyDescent="0.2">
      <c r="B12" s="346"/>
      <c r="C12" s="348"/>
      <c r="D12" s="79" t="s">
        <v>23</v>
      </c>
      <c r="E12" s="80" t="s">
        <v>77</v>
      </c>
      <c r="F12" s="82" t="s">
        <v>74</v>
      </c>
    </row>
    <row r="13" spans="2:6" ht="31.5" x14ac:dyDescent="0.2">
      <c r="B13" s="346"/>
      <c r="C13" s="348" t="s">
        <v>24</v>
      </c>
      <c r="D13" s="79" t="s">
        <v>119</v>
      </c>
      <c r="E13" s="80" t="s">
        <v>122</v>
      </c>
      <c r="F13" s="82" t="s">
        <v>74</v>
      </c>
    </row>
    <row r="14" spans="2:6" ht="32.25" thickBot="1" x14ac:dyDescent="0.25">
      <c r="B14" s="349"/>
      <c r="C14" s="350"/>
      <c r="D14" s="83" t="s">
        <v>120</v>
      </c>
      <c r="E14" s="84" t="s">
        <v>121</v>
      </c>
      <c r="F14" s="85" t="s">
        <v>74</v>
      </c>
    </row>
    <row r="15" spans="2:6" ht="49.5" customHeight="1" x14ac:dyDescent="0.2">
      <c r="B15" s="342" t="s">
        <v>156</v>
      </c>
      <c r="C15" s="342"/>
      <c r="D15" s="342"/>
      <c r="E15" s="342"/>
      <c r="F15" s="342"/>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40</v>
      </c>
    </row>
    <row r="21" spans="1:1" x14ac:dyDescent="0.2">
      <c r="A21" s="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ASUS_01</cp:lastModifiedBy>
  <cp:lastPrinted>2022-09-05T20:42:22Z</cp:lastPrinted>
  <dcterms:created xsi:type="dcterms:W3CDTF">2020-03-24T23:12:47Z</dcterms:created>
  <dcterms:modified xsi:type="dcterms:W3CDTF">2023-05-03T22:25:48Z</dcterms:modified>
</cp:coreProperties>
</file>