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A. 2024\Indeportes\Mapas\Mapa de Riesgos_Seguimiento\Seguimiento Abril_Agosto\"/>
    </mc:Choice>
  </mc:AlternateContent>
  <bookViews>
    <workbookView xWindow="0" yWindow="0" windowWidth="19200" windowHeight="664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Print_Area" localSheetId="1">'Mapa final'!$A$1:$AI$72</definedName>
  </definedName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9" i="1" l="1"/>
  <c r="Q19" i="1"/>
  <c r="T21" i="1" l="1"/>
  <c r="Q21" i="1"/>
  <c r="T20" i="1"/>
  <c r="Q20" i="1"/>
  <c r="AB20" i="1" s="1"/>
  <c r="AA20" i="1" s="1"/>
  <c r="T18" i="1"/>
  <c r="Q18" i="1"/>
  <c r="T17" i="1"/>
  <c r="Q17" i="1"/>
  <c r="T16" i="1"/>
  <c r="Q16" i="1"/>
  <c r="H16" i="1"/>
  <c r="K18" i="1"/>
  <c r="K17" i="1"/>
  <c r="K20" i="1"/>
  <c r="K21" i="1"/>
  <c r="K19" i="1"/>
  <c r="AB21" i="1" l="1"/>
  <c r="AA21" i="1" s="1"/>
  <c r="I16" i="1"/>
  <c r="X16" i="1" s="1"/>
  <c r="X21" i="1"/>
  <c r="X20" i="1"/>
  <c r="Z16" i="1" l="1"/>
  <c r="X17" i="1" s="1"/>
  <c r="Y16" i="1"/>
  <c r="Y21" i="1"/>
  <c r="AC21" i="1" s="1"/>
  <c r="Z21" i="1"/>
  <c r="Z20" i="1"/>
  <c r="Y20" i="1"/>
  <c r="AC20" i="1" s="1"/>
  <c r="Y17" i="1" l="1"/>
  <c r="Z17" i="1"/>
  <c r="X18" i="1" s="1"/>
  <c r="Z18" i="1" l="1"/>
  <c r="X19" i="1" s="1"/>
  <c r="Y18" i="1"/>
  <c r="Y19" i="1" l="1"/>
  <c r="Z19" i="1"/>
  <c r="Q11" i="1"/>
  <c r="Q10" i="1" l="1"/>
  <c r="Q15" i="1" l="1"/>
  <c r="T10" i="1" l="1"/>
  <c r="H10" i="1"/>
  <c r="I10" i="1" s="1"/>
  <c r="K53" i="1"/>
  <c r="K42" i="1"/>
  <c r="K26" i="1"/>
  <c r="K41" i="1"/>
  <c r="K45" i="1"/>
  <c r="K47" i="1"/>
  <c r="K36" i="1"/>
  <c r="K23" i="1"/>
  <c r="K66" i="1"/>
  <c r="K61" i="1"/>
  <c r="K39" i="1"/>
  <c r="K63" i="1"/>
  <c r="K27" i="1"/>
  <c r="K49" i="1"/>
  <c r="K32" i="1"/>
  <c r="K67" i="1"/>
  <c r="K54" i="1"/>
  <c r="K35" i="1"/>
  <c r="K51" i="1"/>
  <c r="K57" i="1"/>
  <c r="K68" i="1"/>
  <c r="K30" i="1"/>
  <c r="K29" i="1"/>
  <c r="K50" i="1"/>
  <c r="K33" i="1"/>
  <c r="K25" i="1"/>
  <c r="K65" i="1"/>
  <c r="K37" i="1"/>
  <c r="K62" i="1"/>
  <c r="K31" i="1"/>
  <c r="K24" i="1"/>
  <c r="K48" i="1"/>
  <c r="K38" i="1"/>
  <c r="K59" i="1"/>
  <c r="K55" i="1"/>
  <c r="K44" i="1"/>
  <c r="K43" i="1"/>
  <c r="K60" i="1"/>
  <c r="K69" i="1"/>
  <c r="K56" i="1"/>
  <c r="F221" i="13" l="1"/>
  <c r="F211" i="13"/>
  <c r="F212" i="13"/>
  <c r="F213" i="13"/>
  <c r="F214" i="13"/>
  <c r="F215" i="13"/>
  <c r="F216" i="13"/>
  <c r="F217" i="13"/>
  <c r="F218" i="13"/>
  <c r="F219" i="13"/>
  <c r="F220" i="13"/>
  <c r="F210" i="13"/>
  <c r="B221" i="13" a="1"/>
  <c r="K14" i="1"/>
  <c r="K12" i="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Q14" i="1"/>
  <c r="Q13" i="1"/>
  <c r="AB65" i="1" l="1"/>
  <c r="AB35" i="1"/>
  <c r="AB59" i="1"/>
  <c r="AB50" i="1"/>
  <c r="AA50" i="1" s="1"/>
  <c r="AB51" i="1"/>
  <c r="AA51"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59" i="1" l="1"/>
  <c r="Y53" i="1"/>
  <c r="Z23" i="1"/>
  <c r="X24" i="1" s="1"/>
  <c r="Y24" i="1" s="1"/>
  <c r="Y41" i="1"/>
  <c r="Y29" i="1"/>
  <c r="Y42" i="1"/>
  <c r="Z42" i="1"/>
  <c r="Z60" i="1"/>
  <c r="X61" i="1" s="1"/>
  <c r="Y60" i="1"/>
  <c r="Z54" i="1"/>
  <c r="X55" i="1" s="1"/>
  <c r="Y54" i="1"/>
  <c r="Z65" i="1"/>
  <c r="X66" i="1" s="1"/>
  <c r="X35" i="1"/>
  <c r="X47"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66" i="1"/>
  <c r="Z66" i="1"/>
  <c r="X67" i="1" s="1"/>
  <c r="Y47" i="1"/>
  <c r="Z47" i="1"/>
  <c r="X48" i="1" s="1"/>
  <c r="Y48" i="1" s="1"/>
  <c r="X43" i="1"/>
  <c r="Y35" i="1"/>
  <c r="Z35" i="1"/>
  <c r="X36" i="1" s="1"/>
  <c r="Y36" i="1" s="1"/>
  <c r="X32" i="1"/>
  <c r="Y32" i="1" s="1"/>
  <c r="X31" i="1"/>
  <c r="Z48" i="1" l="1"/>
  <c r="X49" i="1" s="1"/>
  <c r="Y49" i="1" s="1"/>
  <c r="Z36" i="1"/>
  <c r="X37" i="1" s="1"/>
  <c r="Z37" i="1" s="1"/>
  <c r="X38" i="1" s="1"/>
  <c r="Y56" i="1"/>
  <c r="Z56" i="1"/>
  <c r="X57" i="1" s="1"/>
  <c r="X62" i="1"/>
  <c r="X63" i="1"/>
  <c r="Y25" i="1"/>
  <c r="Y43" i="1"/>
  <c r="Z43" i="1"/>
  <c r="X44" i="1" s="1"/>
  <c r="Y44" i="1" s="1"/>
  <c r="X26" i="1"/>
  <c r="Z67" i="1"/>
  <c r="Y67" i="1"/>
  <c r="Y31" i="1"/>
  <c r="Z31" i="1"/>
  <c r="Z32" i="1"/>
  <c r="X33" i="1" s="1"/>
  <c r="Q12" i="1"/>
  <c r="Y37" i="1" l="1"/>
  <c r="Z49" i="1"/>
  <c r="Y63" i="1"/>
  <c r="Z63" i="1"/>
  <c r="Y62" i="1"/>
  <c r="Z62" i="1"/>
  <c r="Y57" i="1"/>
  <c r="Z57" i="1"/>
  <c r="X68" i="1"/>
  <c r="X69" i="1"/>
  <c r="Z44" i="1"/>
  <c r="X45" i="1" s="1"/>
  <c r="Y45" i="1" s="1"/>
  <c r="Z38" i="1"/>
  <c r="X39" i="1" s="1"/>
  <c r="Y38" i="1"/>
  <c r="Y26" i="1"/>
  <c r="Z26" i="1"/>
  <c r="X27" i="1" s="1"/>
  <c r="Y27" i="1" s="1"/>
  <c r="Y33" i="1"/>
  <c r="Z33" i="1"/>
  <c r="X10" i="1"/>
  <c r="Y10" i="1" s="1"/>
  <c r="Y69" i="1" l="1"/>
  <c r="Z69" i="1"/>
  <c r="Y68" i="1"/>
  <c r="Z68" i="1"/>
  <c r="Y39" i="1"/>
  <c r="Z39" i="1"/>
  <c r="Z45" i="1"/>
  <c r="Z27" i="1"/>
  <c r="Z10" i="1" l="1"/>
  <c r="X11" i="1" s="1"/>
  <c r="Y11" i="1" l="1"/>
  <c r="Z11" i="1" l="1"/>
  <c r="X12" i="1" s="1"/>
  <c r="Y12" i="1" s="1"/>
  <c r="Z12" i="1" l="1"/>
  <c r="X13" i="1" s="1"/>
  <c r="Z13" i="1" l="1"/>
  <c r="X14" i="1" s="1"/>
  <c r="Y14" i="1" l="1"/>
  <c r="Z14" i="1"/>
  <c r="X15" i="1" s="1"/>
  <c r="Y13" i="1"/>
  <c r="Y15" i="1" l="1"/>
  <c r="Z15" i="1"/>
  <c r="AB66" i="1" l="1"/>
  <c r="AB58" i="1"/>
  <c r="AB52" i="1"/>
  <c r="AA52" i="1" s="1"/>
  <c r="AC52"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A66" i="1"/>
  <c r="AB67" i="1"/>
  <c r="AB36" i="1"/>
  <c r="AA35" i="1"/>
  <c r="AB42" i="1"/>
  <c r="AA42" i="1" s="1"/>
  <c r="AB43" i="1"/>
  <c r="AA53" i="1"/>
  <c r="AB54" i="1"/>
  <c r="AA59" i="1"/>
  <c r="AB60" i="1"/>
  <c r="AA67" i="1" l="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31" i="1"/>
  <c r="AA54" i="1"/>
  <c r="AB55" i="1"/>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AA43" i="1"/>
  <c r="AB45" i="1"/>
  <c r="AA45" i="1" s="1"/>
  <c r="AB44" i="1"/>
  <c r="AA44" i="1" s="1"/>
  <c r="AA36" i="1"/>
  <c r="AB37" i="1"/>
  <c r="R40" i="19" l="1"/>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A62" i="1"/>
  <c r="AB63" i="1"/>
  <c r="AA63" i="1" s="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L16" i="1" l="1"/>
  <c r="M16" i="1" s="1"/>
  <c r="AB16" i="1" s="1"/>
  <c r="K40" i="1"/>
  <c r="L40" i="1" s="1"/>
  <c r="K10" i="1"/>
  <c r="L10" i="1" s="1"/>
  <c r="K28" i="1"/>
  <c r="L28" i="1" s="1"/>
  <c r="K22" i="1"/>
  <c r="L22" i="1" s="1"/>
  <c r="K52" i="1"/>
  <c r="L52" i="1" s="1"/>
  <c r="K46" i="1"/>
  <c r="L46" i="1" s="1"/>
  <c r="K34" i="1"/>
  <c r="L34" i="1" s="1"/>
  <c r="K64" i="1"/>
  <c r="L64" i="1" s="1"/>
  <c r="K58" i="1"/>
  <c r="L58" i="1" s="1"/>
  <c r="N16" i="1" l="1"/>
  <c r="AA16" i="1"/>
  <c r="AC16" i="1" s="1"/>
  <c r="AB17" i="1"/>
  <c r="X6" i="18"/>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AB34" i="1" s="1"/>
  <c r="AA34" i="1" s="1"/>
  <c r="R40" i="18"/>
  <c r="L40" i="18"/>
  <c r="X16" i="18"/>
  <c r="L24" i="18"/>
  <c r="AJ24" i="18"/>
  <c r="X32" i="18"/>
  <c r="AJ40" i="18"/>
  <c r="R16" i="18"/>
  <c r="AD40" i="18"/>
  <c r="AD32" i="18"/>
  <c r="AD16" i="18"/>
  <c r="M46" i="1"/>
  <c r="AB46" i="1" s="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N38" i="18"/>
  <c r="AL30" i="18"/>
  <c r="AL22" i="18"/>
  <c r="T6" i="18"/>
  <c r="AF14" i="18"/>
  <c r="AF30" i="18"/>
  <c r="Z22" i="18"/>
  <c r="T30" i="18"/>
  <c r="Z30" i="18"/>
  <c r="AL6" i="18"/>
  <c r="Z14" i="18"/>
  <c r="Z38" i="18"/>
  <c r="N30" i="18"/>
  <c r="J40" i="18"/>
  <c r="AB40" i="18"/>
  <c r="AH32" i="18"/>
  <c r="AB24" i="18"/>
  <c r="V16" i="18"/>
  <c r="M28" i="1"/>
  <c r="AB28" i="1" s="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AB40" i="1" s="1"/>
  <c r="Z40" i="18"/>
  <c r="AL8" i="18"/>
  <c r="AF8" i="18"/>
  <c r="T8" i="18"/>
  <c r="Z16" i="18"/>
  <c r="T24" i="18"/>
  <c r="AL24" i="18"/>
  <c r="Z32" i="18"/>
  <c r="N32" i="18"/>
  <c r="N16" i="18"/>
  <c r="Z8" i="18"/>
  <c r="AL40" i="18"/>
  <c r="N8" i="18"/>
  <c r="N24" i="18"/>
  <c r="T32" i="18"/>
  <c r="T16" i="18"/>
  <c r="AF40" i="18"/>
  <c r="AF16" i="18"/>
  <c r="AL32" i="18"/>
  <c r="N40" i="18"/>
  <c r="Z24" i="18"/>
  <c r="AL16" i="18"/>
  <c r="N40" i="1"/>
  <c r="AA17" i="1" l="1"/>
  <c r="AC17" i="1" s="1"/>
  <c r="AB18" i="1"/>
  <c r="AA46" i="1"/>
  <c r="J12" i="19" s="1"/>
  <c r="AB47" i="1"/>
  <c r="AA40" i="1"/>
  <c r="AB21" i="19" s="1"/>
  <c r="AB41" i="1"/>
  <c r="AA41" i="1" s="1"/>
  <c r="J40" i="19"/>
  <c r="AH20" i="19"/>
  <c r="V20" i="19"/>
  <c r="P10" i="19"/>
  <c r="J50" i="19"/>
  <c r="P30" i="19"/>
  <c r="P50" i="19"/>
  <c r="AH30" i="19"/>
  <c r="J10" i="19"/>
  <c r="AH50" i="19"/>
  <c r="V10" i="19"/>
  <c r="J20" i="19"/>
  <c r="V40" i="19"/>
  <c r="V30" i="19"/>
  <c r="J30" i="19"/>
  <c r="AH10" i="19"/>
  <c r="AB50" i="19"/>
  <c r="AB40" i="19"/>
  <c r="V50" i="19"/>
  <c r="AB10" i="19"/>
  <c r="AH40" i="19"/>
  <c r="AB20" i="19"/>
  <c r="AC34" i="1"/>
  <c r="P20" i="19"/>
  <c r="P40" i="19"/>
  <c r="AB30" i="19"/>
  <c r="AA28" i="1"/>
  <c r="AB39" i="19" s="1"/>
  <c r="AB29" i="1"/>
  <c r="AA22" i="1"/>
  <c r="P18" i="19" s="1"/>
  <c r="AB23" i="1"/>
  <c r="AH7" i="19"/>
  <c r="AA10" i="1"/>
  <c r="P6" i="19" s="1"/>
  <c r="AB11" i="1"/>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 r="AA18" i="1" l="1"/>
  <c r="AC18" i="1" s="1"/>
  <c r="AB19" i="1"/>
  <c r="AA19" i="1" s="1"/>
  <c r="V32" i="19"/>
  <c r="J11" i="19"/>
  <c r="AB32" i="19"/>
  <c r="P22" i="19"/>
  <c r="P12" i="19"/>
  <c r="V52" i="19"/>
  <c r="V22" i="19"/>
  <c r="AB42" i="19"/>
  <c r="P52" i="19"/>
  <c r="AH52" i="19"/>
  <c r="V42" i="19"/>
  <c r="AH42" i="19"/>
  <c r="J32" i="19"/>
  <c r="AB22" i="19"/>
  <c r="J52" i="19"/>
  <c r="AB12" i="19"/>
  <c r="AH12" i="19"/>
  <c r="AC46" i="1"/>
  <c r="P42" i="19"/>
  <c r="AH22" i="19"/>
  <c r="V12" i="19"/>
  <c r="P32" i="19"/>
  <c r="AB52" i="19"/>
  <c r="AA47" i="1"/>
  <c r="K42" i="19" s="1"/>
  <c r="AB48" i="1"/>
  <c r="AH32" i="19"/>
  <c r="J42" i="19"/>
  <c r="J22" i="19"/>
  <c r="AH11" i="19"/>
  <c r="AH31" i="19"/>
  <c r="P11" i="19"/>
  <c r="J51" i="19"/>
  <c r="AH21" i="19"/>
  <c r="P51" i="19"/>
  <c r="AB51" i="19"/>
  <c r="V41" i="19"/>
  <c r="J21" i="19"/>
  <c r="AH41" i="19"/>
  <c r="AB41" i="19"/>
  <c r="P31" i="19"/>
  <c r="V11" i="19"/>
  <c r="AH51" i="19"/>
  <c r="AB11" i="19"/>
  <c r="J41" i="19"/>
  <c r="V51" i="19"/>
  <c r="P41" i="19"/>
  <c r="P21" i="19"/>
  <c r="J31" i="19"/>
  <c r="V21" i="19"/>
  <c r="V31" i="19"/>
  <c r="AB31" i="19"/>
  <c r="AC40" i="1"/>
  <c r="AI41" i="19"/>
  <c r="Q51" i="19"/>
  <c r="AC11" i="19"/>
  <c r="W41" i="19"/>
  <c r="AI11" i="19"/>
  <c r="AC21" i="19"/>
  <c r="W51" i="19"/>
  <c r="Q31" i="19"/>
  <c r="K51" i="19"/>
  <c r="AI31" i="19"/>
  <c r="K11" i="19"/>
  <c r="AC51" i="19"/>
  <c r="Q11" i="19"/>
  <c r="W11" i="19"/>
  <c r="W21" i="19"/>
  <c r="AI51" i="19"/>
  <c r="K41" i="19"/>
  <c r="AC41" i="19"/>
  <c r="K31" i="19"/>
  <c r="Q21" i="19"/>
  <c r="AI21" i="19"/>
  <c r="K21" i="19"/>
  <c r="Q41" i="19"/>
  <c r="AC31" i="19"/>
  <c r="W31" i="19"/>
  <c r="AC41" i="1"/>
  <c r="AC28" i="1"/>
  <c r="AH29" i="19"/>
  <c r="J9" i="19"/>
  <c r="V49" i="19"/>
  <c r="V19" i="19"/>
  <c r="P29" i="19"/>
  <c r="J49" i="19"/>
  <c r="AH9" i="19"/>
  <c r="AB29" i="19"/>
  <c r="J19" i="19"/>
  <c r="V39" i="19"/>
  <c r="AH49" i="19"/>
  <c r="P9" i="19"/>
  <c r="J39" i="19"/>
  <c r="AH19" i="19"/>
  <c r="AB19" i="19"/>
  <c r="AB49" i="19"/>
  <c r="P19" i="19"/>
  <c r="J29" i="19"/>
  <c r="AH39" i="19"/>
  <c r="P49" i="19"/>
  <c r="V29" i="19"/>
  <c r="V9" i="19"/>
  <c r="AB9" i="19"/>
  <c r="P39" i="19"/>
  <c r="AA29" i="1"/>
  <c r="AB30" i="1"/>
  <c r="AA30" i="1" s="1"/>
  <c r="AC22" i="1"/>
  <c r="P8" i="19"/>
  <c r="AB38" i="19"/>
  <c r="J38" i="19"/>
  <c r="V48" i="19"/>
  <c r="AH28" i="19"/>
  <c r="V18" i="19"/>
  <c r="AH18" i="19"/>
  <c r="AH48" i="19"/>
  <c r="V38" i="19"/>
  <c r="J18" i="19"/>
  <c r="AB18" i="19"/>
  <c r="J47" i="19"/>
  <c r="V8" i="19"/>
  <c r="AB28" i="19"/>
  <c r="J8" i="19"/>
  <c r="AH38" i="19"/>
  <c r="P48" i="19"/>
  <c r="P38" i="19"/>
  <c r="AB48" i="19"/>
  <c r="AH8" i="19"/>
  <c r="P28" i="19"/>
  <c r="AB8" i="19"/>
  <c r="V28" i="19"/>
  <c r="J48" i="19"/>
  <c r="J28" i="19"/>
  <c r="AA23" i="1"/>
  <c r="AB24" i="1"/>
  <c r="P7" i="19"/>
  <c r="AB47" i="19"/>
  <c r="V37" i="19"/>
  <c r="AB17" i="19"/>
  <c r="AH47" i="19"/>
  <c r="P27" i="19"/>
  <c r="P17" i="19"/>
  <c r="AB37" i="19"/>
  <c r="J17" i="19"/>
  <c r="V7" i="19"/>
  <c r="J37" i="19"/>
  <c r="V27" i="19"/>
  <c r="P47" i="19"/>
  <c r="AH17" i="19"/>
  <c r="P37" i="19"/>
  <c r="AB7" i="19"/>
  <c r="AH27" i="19"/>
  <c r="J7" i="19"/>
  <c r="V17" i="19"/>
  <c r="AH37" i="19"/>
  <c r="J27" i="19"/>
  <c r="V47" i="19"/>
  <c r="AB27" i="19"/>
  <c r="J46" i="19"/>
  <c r="J36" i="19"/>
  <c r="P16" i="19"/>
  <c r="J26" i="19"/>
  <c r="P36" i="19"/>
  <c r="AA11" i="1"/>
  <c r="W26" i="19" s="1"/>
  <c r="AB12" i="1"/>
  <c r="AB6" i="19"/>
  <c r="AB36" i="19"/>
  <c r="V6" i="19"/>
  <c r="AH16" i="19"/>
  <c r="V36" i="19"/>
  <c r="AC10" i="1"/>
  <c r="P26" i="19"/>
  <c r="V26" i="19"/>
  <c r="V16" i="19"/>
  <c r="AH36" i="19"/>
  <c r="J16" i="19"/>
  <c r="AH26" i="19"/>
  <c r="AB26" i="19"/>
  <c r="AB16" i="19"/>
  <c r="P46" i="19"/>
  <c r="AH46" i="19"/>
  <c r="J6" i="19"/>
  <c r="AH6" i="19"/>
  <c r="AB46" i="19"/>
  <c r="V46" i="19"/>
  <c r="AC11" i="1" l="1"/>
  <c r="AC19" i="1"/>
  <c r="AK17" i="19"/>
  <c r="S37" i="19"/>
  <c r="Y47" i="19"/>
  <c r="M17" i="19"/>
  <c r="AK27" i="19"/>
  <c r="Y37" i="19"/>
  <c r="Y27" i="19"/>
  <c r="AE47" i="19"/>
  <c r="AE7" i="19"/>
  <c r="S47" i="19"/>
  <c r="M37" i="19"/>
  <c r="AK7" i="19"/>
  <c r="AK37" i="19"/>
  <c r="S27" i="19"/>
  <c r="AE27" i="19"/>
  <c r="S7" i="19"/>
  <c r="AE17" i="19"/>
  <c r="Y7" i="19"/>
  <c r="AE37" i="19"/>
  <c r="M47" i="19"/>
  <c r="Y17" i="19"/>
  <c r="M27" i="19"/>
  <c r="M7" i="19"/>
  <c r="S17" i="19"/>
  <c r="AK47" i="19"/>
  <c r="Q32" i="19"/>
  <c r="AC47" i="1"/>
  <c r="W32" i="19"/>
  <c r="AI42" i="19"/>
  <c r="K32" i="19"/>
  <c r="AI12" i="19"/>
  <c r="AC22" i="19"/>
  <c r="AI32" i="19"/>
  <c r="AC42" i="19"/>
  <c r="AC32" i="19"/>
  <c r="AC12" i="19"/>
  <c r="K12" i="19"/>
  <c r="W42" i="19"/>
  <c r="AA48" i="1"/>
  <c r="L32" i="19" s="1"/>
  <c r="AB49" i="1"/>
  <c r="AA49" i="1" s="1"/>
  <c r="W22" i="19"/>
  <c r="Q12" i="19"/>
  <c r="AI22" i="19"/>
  <c r="Q22" i="19"/>
  <c r="AC52" i="19"/>
  <c r="AI52" i="19"/>
  <c r="K52" i="19"/>
  <c r="Q52" i="19"/>
  <c r="W12" i="19"/>
  <c r="W52" i="19"/>
  <c r="Q42" i="19"/>
  <c r="K22" i="19"/>
  <c r="AD32" i="19"/>
  <c r="R22" i="19"/>
  <c r="Q26" i="19"/>
  <c r="W16" i="19"/>
  <c r="AD29" i="19"/>
  <c r="R39" i="19"/>
  <c r="X49" i="19"/>
  <c r="AD39" i="19"/>
  <c r="L49" i="19"/>
  <c r="X29" i="19"/>
  <c r="L9" i="19"/>
  <c r="AD9" i="19"/>
  <c r="L39" i="19"/>
  <c r="AJ39" i="19"/>
  <c r="AJ19" i="19"/>
  <c r="AD49" i="19"/>
  <c r="AD19" i="19"/>
  <c r="R9" i="19"/>
  <c r="X9" i="19"/>
  <c r="R29" i="19"/>
  <c r="X19" i="19"/>
  <c r="X39" i="19"/>
  <c r="AC30" i="1"/>
  <c r="AJ49" i="19"/>
  <c r="R19" i="19"/>
  <c r="AJ29" i="19"/>
  <c r="AJ9" i="19"/>
  <c r="L19" i="19"/>
  <c r="R49" i="19"/>
  <c r="L29" i="19"/>
  <c r="AC39" i="19"/>
  <c r="AI49" i="19"/>
  <c r="AC19" i="19"/>
  <c r="W49" i="19"/>
  <c r="AI9" i="19"/>
  <c r="W39" i="19"/>
  <c r="AC29" i="1"/>
  <c r="W19" i="19"/>
  <c r="K29" i="19"/>
  <c r="AI19" i="19"/>
  <c r="K19" i="19"/>
  <c r="Q19" i="19"/>
  <c r="K39" i="19"/>
  <c r="W29" i="19"/>
  <c r="W9" i="19"/>
  <c r="Q49" i="19"/>
  <c r="AC9" i="19"/>
  <c r="Q29" i="19"/>
  <c r="Q39" i="19"/>
  <c r="K9" i="19"/>
  <c r="AI39" i="19"/>
  <c r="AC49" i="19"/>
  <c r="AC29" i="19"/>
  <c r="K49" i="19"/>
  <c r="Q9" i="19"/>
  <c r="AI29" i="19"/>
  <c r="K6" i="19"/>
  <c r="AC18" i="19"/>
  <c r="W38" i="19"/>
  <c r="AC8" i="19"/>
  <c r="AI28" i="19"/>
  <c r="W18" i="19"/>
  <c r="K38" i="19"/>
  <c r="AI8" i="19"/>
  <c r="W48" i="19"/>
  <c r="Q48" i="19"/>
  <c r="Q38" i="19"/>
  <c r="AC38" i="19"/>
  <c r="AI38" i="19"/>
  <c r="Q28" i="19"/>
  <c r="AC23" i="1"/>
  <c r="W28" i="19"/>
  <c r="K18" i="19"/>
  <c r="AI48" i="19"/>
  <c r="K8" i="19"/>
  <c r="W8" i="19"/>
  <c r="AC28" i="19"/>
  <c r="Q8" i="19"/>
  <c r="AI18" i="19"/>
  <c r="K48" i="19"/>
  <c r="K28" i="19"/>
  <c r="AC48" i="19"/>
  <c r="Q18" i="19"/>
  <c r="AA24" i="1"/>
  <c r="AB25" i="1"/>
  <c r="K36" i="19"/>
  <c r="Q16" i="19"/>
  <c r="Q6" i="19"/>
  <c r="AC6" i="19"/>
  <c r="AI26" i="19"/>
  <c r="AI36" i="19"/>
  <c r="K16" i="19"/>
  <c r="AC36" i="19"/>
  <c r="W36" i="19"/>
  <c r="AD47" i="19"/>
  <c r="AD27" i="19"/>
  <c r="AJ37" i="19"/>
  <c r="AD17" i="19"/>
  <c r="R17" i="19"/>
  <c r="X7" i="19"/>
  <c r="L7" i="19"/>
  <c r="R27" i="19"/>
  <c r="R7" i="19"/>
  <c r="R37" i="19"/>
  <c r="X37" i="19"/>
  <c r="R47" i="19"/>
  <c r="AJ27" i="19"/>
  <c r="AJ7" i="19"/>
  <c r="L27" i="19"/>
  <c r="L37" i="19"/>
  <c r="AJ17" i="19"/>
  <c r="X47" i="19"/>
  <c r="L17" i="19"/>
  <c r="X27" i="19"/>
  <c r="X17" i="19"/>
  <c r="L47" i="19"/>
  <c r="AD7" i="19"/>
  <c r="AD37" i="19"/>
  <c r="AJ47" i="19"/>
  <c r="W37" i="19"/>
  <c r="W17" i="19"/>
  <c r="Q47" i="19"/>
  <c r="AI17" i="19"/>
  <c r="AI47" i="19"/>
  <c r="AC27" i="19"/>
  <c r="AC37" i="19"/>
  <c r="K37" i="19"/>
  <c r="W47" i="19"/>
  <c r="AI27" i="19"/>
  <c r="K27" i="19"/>
  <c r="K7" i="19"/>
  <c r="AI7" i="19"/>
  <c r="W27" i="19"/>
  <c r="W7" i="19"/>
  <c r="K47" i="19"/>
  <c r="Q27" i="19"/>
  <c r="AC47" i="19"/>
  <c r="AI37" i="19"/>
  <c r="AC17" i="19"/>
  <c r="AC7" i="19"/>
  <c r="Q37" i="19"/>
  <c r="Q7" i="19"/>
  <c r="K17" i="19"/>
  <c r="Q17" i="19"/>
  <c r="W6" i="19"/>
  <c r="AC46" i="19"/>
  <c r="Q36" i="19"/>
  <c r="AI46" i="19"/>
  <c r="AI16" i="19"/>
  <c r="K46" i="19"/>
  <c r="AI6" i="19"/>
  <c r="AC16" i="19"/>
  <c r="W46" i="19"/>
  <c r="AC26" i="19"/>
  <c r="K26" i="19"/>
  <c r="Q46" i="19"/>
  <c r="AA12" i="1"/>
  <c r="L16" i="19" s="1"/>
  <c r="AB13" i="1"/>
  <c r="L22" i="19" l="1"/>
  <c r="AJ12" i="19"/>
  <c r="AJ22" i="19"/>
  <c r="R32" i="19"/>
  <c r="X32" i="19"/>
  <c r="X52" i="19"/>
  <c r="X42" i="19"/>
  <c r="X12" i="19"/>
  <c r="R12" i="19"/>
  <c r="AJ52" i="19"/>
  <c r="R42" i="19"/>
  <c r="AJ32" i="19"/>
  <c r="AD52" i="19"/>
  <c r="L42" i="19"/>
  <c r="AC48" i="1"/>
  <c r="AD22" i="19"/>
  <c r="L52" i="19"/>
  <c r="X22" i="19"/>
  <c r="AD12" i="19"/>
  <c r="AJ42" i="19"/>
  <c r="R52" i="19"/>
  <c r="AD42" i="19"/>
  <c r="L12" i="19"/>
  <c r="M12" i="19"/>
  <c r="AE32" i="19"/>
  <c r="M52" i="19"/>
  <c r="M32" i="19"/>
  <c r="Y52" i="19"/>
  <c r="AK12" i="19"/>
  <c r="AE12" i="19"/>
  <c r="S32" i="19"/>
  <c r="M22" i="19"/>
  <c r="AE22" i="19"/>
  <c r="Y32" i="19"/>
  <c r="Y12" i="19"/>
  <c r="AK22" i="19"/>
  <c r="AK42" i="19"/>
  <c r="AC49" i="1"/>
  <c r="S12" i="19"/>
  <c r="S52" i="19"/>
  <c r="Y42" i="19"/>
  <c r="S22" i="19"/>
  <c r="Y22" i="19"/>
  <c r="AK52" i="19"/>
  <c r="AK32" i="19"/>
  <c r="AE42" i="19"/>
  <c r="M42" i="19"/>
  <c r="AE52" i="19"/>
  <c r="S42" i="19"/>
  <c r="AB26" i="1"/>
  <c r="AA26" i="1" s="1"/>
  <c r="AA25" i="1"/>
  <c r="R48" i="19"/>
  <c r="AD38" i="19"/>
  <c r="AD8" i="19"/>
  <c r="L38" i="19"/>
  <c r="AJ28" i="19"/>
  <c r="X48" i="19"/>
  <c r="R8" i="19"/>
  <c r="AJ8" i="19"/>
  <c r="AJ48" i="19"/>
  <c r="L28" i="19"/>
  <c r="X8" i="19"/>
  <c r="L8" i="19"/>
  <c r="AD48" i="19"/>
  <c r="R18" i="19"/>
  <c r="AC24" i="1"/>
  <c r="X18" i="19"/>
  <c r="R28" i="19"/>
  <c r="X28" i="19"/>
  <c r="X38" i="19"/>
  <c r="AD18" i="19"/>
  <c r="L48" i="19"/>
  <c r="AJ18" i="19"/>
  <c r="AD28" i="19"/>
  <c r="L18" i="19"/>
  <c r="AJ38" i="19"/>
  <c r="R38" i="19"/>
  <c r="AJ6" i="19"/>
  <c r="X6" i="19"/>
  <c r="R26" i="19"/>
  <c r="AJ16" i="19"/>
  <c r="AC12" i="1"/>
  <c r="AJ26" i="19"/>
  <c r="AD26" i="19"/>
  <c r="R46" i="19"/>
  <c r="X36" i="19"/>
  <c r="L36" i="19"/>
  <c r="AD6" i="19"/>
  <c r="L46" i="19"/>
  <c r="AJ46" i="19"/>
  <c r="L26" i="19"/>
  <c r="X46" i="19"/>
  <c r="R6" i="19"/>
  <c r="AD46" i="19"/>
  <c r="AA13" i="1"/>
  <c r="AK46" i="19" s="1"/>
  <c r="AB14" i="1"/>
  <c r="AJ36" i="19"/>
  <c r="AD16" i="19"/>
  <c r="AD36" i="19"/>
  <c r="R36" i="19"/>
  <c r="X16" i="19"/>
  <c r="R16" i="19"/>
  <c r="X26" i="19"/>
  <c r="L6" i="19"/>
  <c r="M36" i="19" l="1"/>
  <c r="M6" i="19"/>
  <c r="Y36" i="19"/>
  <c r="S26" i="19"/>
  <c r="S16" i="19"/>
  <c r="AC13" i="1"/>
  <c r="S46" i="19"/>
  <c r="M48" i="19"/>
  <c r="AE8" i="19"/>
  <c r="M38" i="19"/>
  <c r="AK48" i="19"/>
  <c r="AK28" i="19"/>
  <c r="Y48" i="19"/>
  <c r="Y8" i="19"/>
  <c r="AK38" i="19"/>
  <c r="Y28" i="19"/>
  <c r="AE48" i="19"/>
  <c r="AK8" i="19"/>
  <c r="S8" i="19"/>
  <c r="AC25" i="1"/>
  <c r="S48" i="19"/>
  <c r="AE38" i="19"/>
  <c r="AE18" i="19"/>
  <c r="AK18" i="19"/>
  <c r="S28" i="19"/>
  <c r="M8" i="19"/>
  <c r="M28" i="19"/>
  <c r="M18" i="19"/>
  <c r="S38" i="19"/>
  <c r="Y18" i="19"/>
  <c r="Y38" i="19"/>
  <c r="S18" i="19"/>
  <c r="AE28" i="19"/>
  <c r="T18" i="19"/>
  <c r="N8" i="19"/>
  <c r="AF38" i="19"/>
  <c r="Z18" i="19"/>
  <c r="AC26" i="1"/>
  <c r="Z48" i="19"/>
  <c r="AL28" i="19"/>
  <c r="AL38" i="19"/>
  <c r="AF18" i="19"/>
  <c r="Z8" i="19"/>
  <c r="T8" i="19"/>
  <c r="Z38" i="19"/>
  <c r="N28" i="19"/>
  <c r="N48" i="19"/>
  <c r="T28" i="19"/>
  <c r="Z28" i="19"/>
  <c r="AF8" i="19"/>
  <c r="AL8" i="19"/>
  <c r="AL48" i="19"/>
  <c r="N38" i="19"/>
  <c r="AF28" i="19"/>
  <c r="AL18" i="19"/>
  <c r="T48" i="19"/>
  <c r="T38" i="19"/>
  <c r="AF48" i="19"/>
  <c r="N18" i="19"/>
  <c r="AE6" i="19"/>
  <c r="AE26" i="19"/>
  <c r="Y16" i="19"/>
  <c r="AK6" i="19"/>
  <c r="AK26" i="19"/>
  <c r="AE16" i="19"/>
  <c r="AE36" i="19"/>
  <c r="Y26" i="19"/>
  <c r="AK36" i="19"/>
  <c r="Y46" i="19"/>
  <c r="M26" i="19"/>
  <c r="S36" i="19"/>
  <c r="AE46" i="19"/>
  <c r="S6" i="19"/>
  <c r="M46" i="19"/>
  <c r="Y6" i="19"/>
  <c r="M16" i="19"/>
  <c r="AK16" i="19"/>
  <c r="AA14" i="1"/>
  <c r="Z26" i="19" s="1"/>
  <c r="AB15" i="1"/>
  <c r="AA15" i="1" s="1"/>
  <c r="AC14" i="1" l="1"/>
  <c r="AF16" i="19"/>
  <c r="T6" i="19"/>
  <c r="AF6" i="19"/>
  <c r="T36" i="19"/>
  <c r="AL6" i="19"/>
  <c r="AF36" i="19"/>
  <c r="AL26" i="19"/>
  <c r="T26" i="19"/>
  <c r="AL16" i="19"/>
  <c r="Z36" i="19"/>
  <c r="Z46" i="19"/>
  <c r="T16" i="19"/>
  <c r="N6" i="19"/>
  <c r="N36" i="19"/>
  <c r="N26" i="19"/>
  <c r="AF46" i="19"/>
  <c r="AF26" i="19"/>
  <c r="N46" i="19"/>
  <c r="N16" i="19"/>
  <c r="AL46" i="19"/>
  <c r="Z16" i="19"/>
  <c r="T46" i="19"/>
  <c r="AL36" i="19"/>
  <c r="Z6" i="19"/>
  <c r="AM46" i="19"/>
  <c r="AG16" i="19"/>
  <c r="AA36" i="19"/>
  <c r="U6" i="19"/>
  <c r="AA16" i="19"/>
  <c r="AA46" i="19"/>
  <c r="U26" i="19"/>
  <c r="U46" i="19"/>
  <c r="O26" i="19"/>
  <c r="U36" i="19"/>
  <c r="O6" i="19"/>
  <c r="AM16" i="19"/>
  <c r="AG46" i="19"/>
  <c r="AC15" i="1"/>
  <c r="AG6" i="19"/>
  <c r="AM26" i="19"/>
  <c r="O36" i="19"/>
  <c r="O46" i="19"/>
  <c r="AM6" i="19"/>
  <c r="AG26" i="19"/>
  <c r="AG36" i="19"/>
  <c r="AM36" i="19"/>
  <c r="AA6" i="19"/>
  <c r="U16" i="19"/>
  <c r="AA26" i="19"/>
  <c r="O16" i="19"/>
  <c r="B223" i="13"/>
  <c r="B222" i="13"/>
</calcChain>
</file>

<file path=xl/comments1.xml><?xml version="1.0" encoding="utf-8"?>
<comments xmlns="http://schemas.openxmlformats.org/spreadsheetml/2006/main">
  <authors>
    <author>USUARIO</author>
  </authors>
  <commentList>
    <comment ref="C8" authorId="0" shapeId="0">
      <text>
        <r>
          <rPr>
            <b/>
            <sz val="9"/>
            <color indexed="81"/>
            <rFont val="Tahoma"/>
            <family val="2"/>
          </rPr>
          <t>USUARIO:</t>
        </r>
        <r>
          <rPr>
            <sz val="9"/>
            <color indexed="81"/>
            <rFont val="Tahoma"/>
            <family val="2"/>
          </rPr>
          <t xml:space="preserve">
Circunstancias bajo las cuales se presenta el riesgo, es la situación más evidente frente al riesgo, redacte de la forma más concreta posible.</t>
        </r>
      </text>
    </comment>
    <comment ref="D8" authorId="0" shapeId="0">
      <text>
        <r>
          <rPr>
            <b/>
            <sz val="9"/>
            <color indexed="81"/>
            <rFont val="Tahoma"/>
            <family val="2"/>
          </rPr>
          <t>USUARIO:</t>
        </r>
        <r>
          <rPr>
            <sz val="9"/>
            <color indexed="81"/>
            <rFont val="Tahoma"/>
            <family val="2"/>
          </rPr>
          <t xml:space="preserve">
Causa  principal  o básica, corresponde a las razones por la cuales se puede presentar  el riesgo, redacte de la forma más concreta posible.</t>
        </r>
      </text>
    </comment>
    <comment ref="E8" authorId="0" shapeId="0">
      <text>
        <r>
          <rPr>
            <b/>
            <sz val="9"/>
            <color indexed="81"/>
            <rFont val="Tahoma"/>
            <family val="2"/>
          </rPr>
          <t>USUARIO:</t>
        </r>
        <r>
          <rPr>
            <sz val="9"/>
            <color indexed="81"/>
            <rFont val="Tahoma"/>
            <family val="2"/>
          </rPr>
          <t xml:space="preserve">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r>
      </text>
    </comment>
    <comment ref="G8" authorId="0" shapeId="0">
      <text>
        <r>
          <rPr>
            <b/>
            <sz val="9"/>
            <color indexed="81"/>
            <rFont val="Tahoma"/>
            <family val="2"/>
          </rPr>
          <t>USUARIO:</t>
        </r>
        <r>
          <rPr>
            <sz val="9"/>
            <color indexed="81"/>
            <rFont val="Tahoma"/>
            <family val="2"/>
          </rPr>
          <t xml:space="preserve">
Defina el # de veces que se ejecuta la actividad durante el año, (Recuerde la probabilidad e ocurrencia del riesgo se defien como el No. de veces que se pasa por el punto de riesgo en el periodo de 1 año)</t>
        </r>
      </text>
    </comment>
    <comment ref="P8" authorId="0" shapeId="0">
      <text>
        <r>
          <rPr>
            <b/>
            <sz val="9"/>
            <color indexed="81"/>
            <rFont val="Tahoma"/>
            <family val="2"/>
          </rPr>
          <t>USUARIO:</t>
        </r>
        <r>
          <rPr>
            <sz val="9"/>
            <color indexed="81"/>
            <rFont val="Tahoma"/>
            <family val="2"/>
          </rPr>
          <t xml:space="preserve">
Responsable: Identifica el cargo del servidor
Acción: Se determina mediante verbos que indican la accion que deben realizar como parte del control
Complemento: Corresponde a los detalles que permiten identificar claramente el objeto del control.</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<sst xmlns="http://schemas.openxmlformats.org/spreadsheetml/2006/main" count="334" uniqueCount="225">
  <si>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</si>
  <si>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</si>
  <si>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</si>
  <si>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</si>
  <si>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</si>
  <si>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</si>
  <si>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</si>
  <si>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</si>
  <si>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</si>
  <si>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</si>
  <si>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</si>
  <si>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</si>
  <si>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</si>
  <si>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</si>
  <si>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</si>
  <si>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</si>
  <si>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</si>
  <si>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</si>
  <si>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</si>
  <si>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</si>
  <si>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</si>
  <si>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</si>
  <si>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</si>
  <si>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</si>
  <si>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</si>
  <si>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</si>
  <si>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</si>
  <si>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</si>
  <si>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</si>
  <si>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</si>
  <si>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</si>
  <si>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</si>
  <si>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</si>
  <si>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</si>
  <si>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</si>
  <si>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</si>
  <si>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</si>
  <si>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</si>
  <si>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</si>
  <si>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</si>
  <si>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</si>
  <si>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</si>
  <si>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</si>
  <si>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</si>
  <si>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</si>
  <si>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</si>
  <si>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</si>
  <si>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</si>
  <si>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</si>
  <si>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</si>
  <si>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</si>
  <si>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</si>
  <si>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</si>
  <si>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</si>
  <si>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</si>
  <si>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</si>
  <si>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</si>
  <si>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</si>
  <si>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</si>
  <si>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</si>
  <si>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</si>
  <si>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</si>
  <si>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</si>
  <si>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</si>
  <si>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</si>
  <si>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</si>
  <si>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</si>
  <si>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</si>
  <si>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</si>
  <si>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</si>
  <si>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</si>
  <si>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</si>
  <si>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</si>
  <si>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</si>
  <si>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</si>
  <si>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</si>
  <si>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</si>
  <si>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</si>
  <si>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</si>
  <si>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</si>
  <si>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</si>
  <si>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</si>
  <si>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</si>
  <si>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</si>
  <si>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</si>
  <si>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</si>
  <si>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</si>
  <si>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</si>
  <si>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</si>
  <si>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</si>
  <si>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</si>
  <si>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</si>
  <si>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</si>
  <si>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</si>
  <si>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</si>
  <si>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</si>
  <si>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</si>
  <si>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</si>
  <si>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</si>
  <si>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</si>
  <si>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</si>
  <si>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</si>
  <si>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</si>
  <si>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</si>
  <si>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</si>
  <si>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</si>
  <si>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</si>
  <si>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</si>
  <si>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</si>
  <si>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</si>
  <si>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</si>
  <si>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</si>
  <si>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</si>
  <si>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</si>
  <si>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</si>
  <si>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</si>
  <si>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</si>
  <si>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</si>
  <si>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</si>
  <si>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</si>
  <si>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</si>
  <si>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</si>
  <si>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</si>
  <si>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</si>
  <si>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</si>
  <si>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</si>
  <si>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</si>
  <si>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</si>
  <si>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</si>
  <si>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</si>
  <si>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</si>
  <si>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</si>
  <si>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</si>
  <si>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</si>
  <si>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</si>
  <si>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</si>
  <si>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</si>
  <si>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</si>
  <si>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</si>
  <si>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</si>
  <si>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</si>
  <si>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</si>
  <si>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</si>
  <si>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</si>
  <si>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</si>
  <si>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</si>
  <si>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</si>
  <si>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</si>
  <si>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</si>
  <si>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</si>
  <si>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</si>
  <si>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</si>
  <si>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</si>
  <si>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</si>
  <si>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</si>
  <si>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</si>
  <si>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</si>
  <si>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</si>
  <si>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</si>
  <si>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</si>
  <si>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</si>
  <si>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</si>
  <si>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</si>
  <si>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</si>
  <si>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</si>
  <si>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</si>
  <si>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</si>
  <si>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</si>
  <si>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</si>
  <si>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</si>
  <si>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</si>
  <si>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</si>
  <si>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</si>
  <si>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</si>
  <si>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</si>
  <si>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</si>
  <si>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</si>
  <si>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</si>
  <si>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</si>
  <si>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</si>
  <si>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</si>
  <si>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</si>
  <si>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</si>
  <si>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</si>
  <si>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</si>
  <si>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</si>
  <si>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</si>
  <si>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</si>
  <si>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</si>
  <si>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</si>
  <si>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</si>
  <si>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</si>
  <si>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</si>
  <si>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</si>
  <si>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</si>
  <si>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</si>
  <si>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</si>
  <si>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</si>
  <si>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</si>
  <si>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</si>
  <si>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</si>
  <si>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</si>
  <si>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</si>
  <si>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</si>
  <si>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</si>
  <si>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</si>
  <si>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</si>
  <si>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</si>
  <si>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</si>
  <si>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t>
  </si>
  <si>
    <t>Responsable: Identifica el cargo del servidor
Acción: Se determina mediante verbos que indican la accion que deben realizar como parte del control
Complemento: Corresponde a los detalles que permiten identificar claramente el objeto del control.</t>
  </si>
  <si>
    <t>Fecha de Implementación</t>
  </si>
  <si>
    <t>Seguimiento</t>
  </si>
  <si>
    <r>
      <rPr>
        <b/>
        <sz val="11"/>
        <color theme="9" tint="-0.249977111117893"/>
        <rFont val="Calibri"/>
        <family val="2"/>
        <scheme val="minor"/>
      </rPr>
      <t xml:space="preserve">*Nota: </t>
    </r>
    <r>
      <rPr>
        <sz val="11"/>
        <color theme="1"/>
        <rFont val="Calibri"/>
        <family val="2"/>
        <scheme val="minor"/>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</si>
  <si>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MAPA DE RIESGOS DEL PROCESO</t>
  </si>
  <si>
    <t>Posibilidad de incumplimiento de actividades técnicas y administrativas de los proyectos a ejecutarse por parte del Instituto.</t>
  </si>
  <si>
    <t>Gestión Jurídica y Contratación</t>
  </si>
  <si>
    <t>Direccionar, coordinar, controlar y apoderar todos los procesos jurídicos de la contratación en sus etapas precontractual, contractual y poscontractual y ejercer la defensa judicial de INDEPORTES CAUCA conforme al marco legal vigente.</t>
  </si>
  <si>
    <t>Inicia con la recepción de la solicitud o demanda, continuando con su análisis jurídico, actuaciones judiciales o contractuales y su respectivo seguimiento, y finaliza con un concepto, acto administrativo, conciliación, fallo debidamente ejecutoriado o contrato.</t>
  </si>
  <si>
    <t>Retraso en procesos para remitir al Proceso de Gestión Jurídica conceptos jurídicos, derechos de petición y actos administrativos.</t>
  </si>
  <si>
    <t>Falta de personal competente (Conocimiento) -Insuficiencia del recurso humano para atender las cargas laborales.Inobservancia de las normas legales</t>
  </si>
  <si>
    <t>Posibilidad de Incumplimientos en los terminos legales procesales y procedimentales</t>
  </si>
  <si>
    <t xml:space="preserve">Oficina jurídica y contratación </t>
  </si>
  <si>
    <t xml:space="preserve">1. Monitorear periodicamente el cumplimiento de los procedimientos de acuerdo al término asignado por la ley. 
2. Mantener una comunicación directa y constante con las depencias que más reciben requerimientos
3. Diligenciar y revisar de manera periodica el calendario establecido para cada proceso
4. Cada abogado designado como responsable verifica las listas de chequeo contractuales
5. Registrar en el aplicativo SIA OBSERVA la informacion pre y post contractual
. </t>
  </si>
  <si>
    <t xml:space="preserve">1. Registro y seguimiento de las actividades del  proceso,(verificar: fecha de ingreso ,salida y radicado).
 2. Revisión de la normativa legal vigente, aplicable al caso en estudio.
3. Aplicar google calendar desde el correo institucional.
4. Diligenciar y verificar las listas de chequeo
5. Registrar la información precontractual, contractual y postcontractual en los sistemas SECOP y SIA Observa.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</si>
</sst>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7"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4"/>
      <color theme="1"/>
      <name val="Calibri"/>
      <family val="2"/>
      <scheme val="minor"/>
    </font>
    <font>
      <b/>
      <sz val="14"/>
      <color theme="1"/>
      <name val="Calibri"/>
      <family val="2"/>
      <scheme val="minor"/>
    </font>
    <font>
      <b/>
      <sz val="16"/>
      <color theme="1"/>
      <name val="Calibri"/>
      <family val="2"/>
      <scheme val="minor"/>
    </font>
    <font>
      <b/>
      <sz val="16"/>
      <name val="Calibri"/>
      <family val="2"/>
      <scheme val="minor"/>
    </font>
    <font>
      <b/>
      <sz val="11"/>
      <color theme="1"/>
      <name val="Calibri"/>
      <family val="2"/>
      <scheme val="minor"/>
    </font>
    <font>
      <sz val="9"/>
      <color indexed="81"/>
      <name val="Tahoma"/>
      <family val="2"/>
    </font>
    <font>
      <b/>
      <sz val="9"/>
      <color indexed="81"/>
      <name val="Tahoma"/>
      <family val="2"/>
    </font>
    <font>
      <b/>
      <sz val="14"/>
      <name val="Calibri"/>
      <family val="2"/>
      <scheme val="minor"/>
    </font>
    <font>
      <b/>
      <sz val="12"/>
      <color theme="1"/>
      <name val="Calibri"/>
      <family val="2"/>
      <scheme val="minor"/>
    </font>
    <font>
      <b/>
      <sz val="11"/>
      <name val="Calibri"/>
      <family val="2"/>
      <scheme val="minor"/>
    </font>
    <font>
      <b/>
      <sz val="11"/>
      <color theme="9" tint="-0.249977111117893"/>
      <name val="Calibri"/>
      <family val="2"/>
      <scheme val="minor"/>
    </font>
    <font>
      <sz val="14"/>
      <color theme="1"/>
      <name val="Arial Narrow"/>
      <family val="2"/>
    </font>
    <font>
      <b/>
      <sz val="20"/>
      <color rgb="FF000000"/>
      <name val="Calibri"/>
      <family val="2"/>
    </font>
    <font>
      <b/>
      <sz val="14"/>
      <color theme="1"/>
      <name val="Arial"/>
      <family val="2"/>
    </font>
    <font>
      <sz val="14"/>
      <color theme="1"/>
      <name val="Arial"/>
      <family val="2"/>
    </font>
    <font>
      <sz val="12"/>
      <color theme="1"/>
      <name val="Arial"/>
      <family val="2"/>
    </font>
    <font>
      <b/>
      <sz val="16"/>
      <name val="Arial"/>
      <family val="2"/>
    </font>
    <font>
      <b/>
      <sz val="11"/>
      <color theme="1"/>
      <name val="Arial"/>
      <family val="2"/>
    </font>
    <font>
      <sz val="11"/>
      <color theme="1"/>
      <name val="Arial"/>
      <family val="2"/>
    </font>
    <font>
      <sz val="12"/>
      <color rgb="FF000000"/>
      <name val="Arial"/>
      <family val="2"/>
    </font>
    <font>
      <sz val="10"/>
      <color theme="1"/>
      <name val="Arial"/>
      <family val="2"/>
    </font>
    <font>
      <b/>
      <sz val="12"/>
      <color theme="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5" tint="0.79998168889431442"/>
        <bgColor indexed="64"/>
      </patternFill>
    </fill>
  </fills>
  <borders count="11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medium">
        <color indexed="64"/>
      </left>
      <right style="dashed">
        <color theme="9" tint="-0.24994659260841701"/>
      </right>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double">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ashed">
        <color theme="9" tint="-0.24994659260841701"/>
      </left>
      <right style="dashed">
        <color theme="9" tint="-0.24994659260841701"/>
      </right>
      <top style="medium">
        <color indexed="64"/>
      </top>
      <bottom style="dotted">
        <color rgb="FFFF9900"/>
      </bottom>
      <diagonal/>
    </border>
    <border>
      <left style="dashed">
        <color theme="9" tint="-0.24994659260841701"/>
      </left>
      <right style="dashed">
        <color theme="9" tint="-0.24994659260841701"/>
      </right>
      <top style="dotted">
        <color rgb="FFFF9900"/>
      </top>
      <bottom style="dotted">
        <color rgb="FFFF9900"/>
      </bottom>
      <diagonal/>
    </border>
    <border>
      <left style="dotted">
        <color rgb="FFFF9900"/>
      </left>
      <right style="dotted">
        <color rgb="FFFF9900"/>
      </right>
      <top style="dotted">
        <color rgb="FFFF9900"/>
      </top>
      <bottom style="dotted">
        <color rgb="FFFF9900"/>
      </bottom>
      <diagonal/>
    </border>
    <border>
      <left style="dashed">
        <color theme="9" tint="-0.24994659260841701"/>
      </left>
      <right/>
      <top style="medium">
        <color indexed="64"/>
      </top>
      <bottom style="dashed">
        <color theme="9" tint="-0.24994659260841701"/>
      </bottom>
      <diagonal/>
    </border>
    <border>
      <left/>
      <right style="dashed">
        <color theme="9" tint="-0.24994659260841701"/>
      </right>
      <top style="medium">
        <color indexed="64"/>
      </top>
      <bottom/>
      <diagonal/>
    </border>
    <border>
      <left style="dashed">
        <color theme="9" tint="-0.24994659260841701"/>
      </left>
      <right style="dashed">
        <color theme="9" tint="-0.24994659260841701"/>
      </right>
      <top style="dotted">
        <color rgb="FFFF9900"/>
      </top>
      <bottom style="dashed">
        <color theme="9" tint="-0.24994659260841701"/>
      </bottom>
      <diagonal/>
    </border>
    <border>
      <left style="dashed">
        <color theme="9" tint="-0.24994659260841701"/>
      </left>
      <right style="dashed">
        <color theme="9" tint="-0.24994659260841701"/>
      </right>
      <top style="dotted">
        <color rgb="FFFF9900"/>
      </top>
      <bottom/>
      <diagonal/>
    </border>
    <border>
      <left style="dotted">
        <color rgb="FFFF9900"/>
      </left>
      <right style="dashed">
        <color theme="9" tint="-0.24994659260841701"/>
      </right>
      <top style="dashed">
        <color theme="9" tint="-0.24994659260841701"/>
      </top>
      <bottom style="dashed">
        <color theme="9" tint="-0.24994659260841701"/>
      </bottom>
      <diagonal/>
    </border>
    <border>
      <left style="dotted">
        <color rgb="FFFF9900"/>
      </left>
      <right style="dashed">
        <color theme="9" tint="-0.24994659260841701"/>
      </right>
      <top style="medium">
        <color indexed="64"/>
      </top>
      <bottom style="dashed">
        <color theme="9" tint="-0.24994659260841701"/>
      </bottom>
      <diagonal/>
    </border>
    <border>
      <left style="dotted">
        <color rgb="FFFF9900"/>
      </left>
      <right style="dotted">
        <color rgb="FFFF9900"/>
      </right>
      <top style="medium">
        <color indexed="64"/>
      </top>
      <bottom style="dotted">
        <color rgb="FFFF9900"/>
      </bottom>
      <diagonal/>
    </border>
    <border>
      <left style="dashed">
        <color theme="9" tint="-0.24994659260841701"/>
      </left>
      <right style="dotted">
        <color rgb="FFFF9900"/>
      </right>
      <top style="dashed">
        <color theme="9" tint="-0.24994659260841701"/>
      </top>
      <bottom style="dashed">
        <color theme="9" tint="-0.24994659260841701"/>
      </bottom>
      <diagonal/>
    </border>
    <border>
      <left/>
      <right style="dashed">
        <color theme="9" tint="-0.24994659260841701"/>
      </right>
      <top/>
      <bottom/>
      <diagonal/>
    </border>
    <border>
      <left/>
      <right style="dashed">
        <color theme="9" tint="-0.24994659260841701"/>
      </right>
      <top/>
      <bottom style="medium">
        <color indexed="64"/>
      </bottom>
      <diagonal/>
    </border>
    <border>
      <left style="dashed">
        <color theme="9" tint="-0.24994659260841701"/>
      </left>
      <right style="dotted">
        <color rgb="FFFF9900"/>
      </right>
      <top style="medium">
        <color indexed="64"/>
      </top>
      <bottom/>
      <diagonal/>
    </border>
    <border>
      <left style="dashed">
        <color theme="9" tint="-0.24994659260841701"/>
      </left>
      <right style="dotted">
        <color rgb="FFFF9900"/>
      </right>
      <top/>
      <bottom/>
      <diagonal/>
    </border>
    <border>
      <left style="dashed">
        <color theme="9" tint="-0.24994659260841701"/>
      </left>
      <right style="dotted">
        <color rgb="FFFF9900"/>
      </right>
      <top/>
      <bottom style="medium">
        <color indexed="64"/>
      </bottom>
      <diagonal/>
    </border>
    <border>
      <left style="medium">
        <color indexed="64"/>
      </left>
      <right style="dotted">
        <color rgb="FFFF9900"/>
      </right>
      <top/>
      <bottom/>
      <diagonal/>
    </border>
    <border>
      <left style="medium">
        <color indexed="64"/>
      </left>
      <right style="dotted">
        <color rgb="FFFF9900"/>
      </right>
      <top/>
      <bottom style="medium">
        <color indexed="64"/>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top style="dashed">
        <color theme="9" tint="-0.24994659260841701"/>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dashed">
        <color theme="9" tint="-0.24994659260841701"/>
      </left>
      <right style="dashed">
        <color theme="9" tint="-0.24994659260841701"/>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707">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6" xfId="0" applyFont="1" applyFill="1" applyBorder="1" applyAlignment="1">
      <alignment horizontal="center" vertical="center" wrapText="1" readingOrder="1"/>
    </xf>
    <xf numFmtId="0" fontId="8" fillId="0" borderId="6" xfId="0" applyFont="1" applyBorder="1" applyAlignment="1">
      <alignment horizontal="justify" vertical="center" wrapText="1" readingOrder="1"/>
    </xf>
    <xf numFmtId="9" fontId="8" fillId="0" borderId="6"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Fill="1" applyAlignment="1">
      <alignment vertical="center"/>
    </xf>
    <xf numFmtId="0" fontId="26" fillId="0" borderId="0" xfId="0" applyFont="1" applyFill="1"/>
    <xf numFmtId="0" fontId="24" fillId="0" borderId="0" xfId="0" applyFont="1"/>
    <xf numFmtId="0" fontId="0" fillId="0" borderId="0" xfId="0" pivotButton="1"/>
    <xf numFmtId="0" fontId="10" fillId="0" borderId="0" xfId="0" applyFont="1" applyBorder="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6"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6"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6"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7" xfId="0" applyFont="1" applyFill="1" applyBorder="1" applyAlignment="1" applyProtection="1">
      <alignment horizontal="center" vertic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0"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0"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0"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0"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0" fillId="3" borderId="0" xfId="0" applyFill="1"/>
    <xf numFmtId="0" fontId="46" fillId="3" borderId="41" xfId="2" applyFont="1" applyFill="1" applyBorder="1" applyProtection="1"/>
    <xf numFmtId="0" fontId="46" fillId="3" borderId="42" xfId="2" applyFont="1" applyFill="1" applyBorder="1" applyProtection="1"/>
    <xf numFmtId="0" fontId="46" fillId="3" borderId="43" xfId="2" applyFont="1" applyFill="1" applyBorder="1" applyProtection="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4" xfId="0" applyFont="1" applyFill="1" applyBorder="1" applyAlignment="1">
      <alignment horizontal="center" vertical="center" wrapText="1" readingOrder="1"/>
    </xf>
    <xf numFmtId="0" fontId="35" fillId="3" borderId="24" xfId="0" applyFont="1" applyFill="1" applyBorder="1" applyAlignment="1">
      <alignment horizontal="justify" vertical="center" wrapText="1" readingOrder="1"/>
    </xf>
    <xf numFmtId="9" fontId="34" fillId="3" borderId="33" xfId="0" applyNumberFormat="1"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5" fillId="3" borderId="23" xfId="0" applyFont="1" applyFill="1" applyBorder="1" applyAlignment="1">
      <alignment horizontal="justify" vertical="center" wrapText="1" readingOrder="1"/>
    </xf>
    <xf numFmtId="9" fontId="34" fillId="3" borderId="28" xfId="0" applyNumberFormat="1"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5" fillId="3" borderId="30" xfId="0" applyFont="1" applyFill="1" applyBorder="1" applyAlignment="1">
      <alignment horizontal="justify" vertical="center" wrapText="1" readingOrder="1"/>
    </xf>
    <xf numFmtId="0" fontId="35" fillId="3" borderId="31" xfId="0" applyFont="1" applyFill="1" applyBorder="1" applyAlignment="1">
      <alignment horizontal="center" vertical="center" wrapText="1" readingOrder="1"/>
    </xf>
    <xf numFmtId="0" fontId="43" fillId="3" borderId="0" xfId="0" applyFont="1" applyFill="1"/>
    <xf numFmtId="0" fontId="34" fillId="15" borderId="35" xfId="0" applyFont="1" applyFill="1" applyBorder="1" applyAlignment="1">
      <alignment horizontal="center" vertical="center" wrapText="1" readingOrder="1"/>
    </xf>
    <xf numFmtId="0" fontId="34" fillId="15" borderId="36"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Border="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9" xfId="2" applyFont="1" applyFill="1" applyBorder="1" applyProtection="1"/>
    <xf numFmtId="0" fontId="51" fillId="3" borderId="0" xfId="0" applyFont="1" applyFill="1" applyBorder="1" applyAlignment="1" applyProtection="1">
      <alignment horizontal="left" vertical="center" wrapText="1"/>
    </xf>
    <xf numFmtId="0" fontId="52" fillId="3" borderId="0" xfId="0" applyFont="1" applyFill="1" applyBorder="1" applyAlignment="1" applyProtection="1">
      <alignment horizontal="left" vertical="top" wrapText="1"/>
    </xf>
    <xf numFmtId="0" fontId="46" fillId="3" borderId="0" xfId="2" applyFont="1" applyFill="1" applyBorder="1" applyProtection="1"/>
    <xf numFmtId="0" fontId="46" fillId="3" borderId="10" xfId="2" applyFont="1" applyFill="1" applyBorder="1" applyProtection="1"/>
    <xf numFmtId="0" fontId="46" fillId="3" borderId="11" xfId="2" applyFont="1" applyFill="1" applyBorder="1" applyProtection="1"/>
    <xf numFmtId="0" fontId="46" fillId="3" borderId="13" xfId="2" applyFont="1" applyFill="1" applyBorder="1" applyProtection="1"/>
    <xf numFmtId="0" fontId="46" fillId="3" borderId="12" xfId="2" applyFont="1" applyFill="1" applyBorder="1" applyProtection="1"/>
    <xf numFmtId="0" fontId="50" fillId="3" borderId="0" xfId="2" applyFont="1" applyFill="1" applyBorder="1" applyAlignment="1" applyProtection="1">
      <alignment horizontal="left" vertical="center" wrapText="1"/>
    </xf>
    <xf numFmtId="0" fontId="46" fillId="3" borderId="0" xfId="2" applyFont="1" applyFill="1" applyBorder="1" applyAlignment="1" applyProtection="1">
      <alignment horizontal="left" vertical="center" wrapText="1"/>
    </xf>
    <xf numFmtId="0" fontId="46" fillId="3" borderId="0" xfId="2" quotePrefix="1" applyFont="1" applyFill="1" applyBorder="1" applyAlignment="1" applyProtection="1">
      <alignment horizontal="left" vertical="center" wrapText="1"/>
    </xf>
    <xf numFmtId="0" fontId="46" fillId="3" borderId="10" xfId="2" applyFont="1" applyFill="1" applyBorder="1" applyAlignment="1" applyProtection="1"/>
    <xf numFmtId="0" fontId="48" fillId="3" borderId="9" xfId="2" quotePrefix="1" applyFont="1" applyFill="1" applyBorder="1" applyAlignment="1" applyProtection="1">
      <alignment horizontal="left" vertical="top" wrapText="1"/>
    </xf>
    <xf numFmtId="0" fontId="49" fillId="3" borderId="0" xfId="2" quotePrefix="1" applyFont="1" applyFill="1" applyBorder="1" applyAlignment="1" applyProtection="1">
      <alignment horizontal="left" vertical="top" wrapText="1"/>
    </xf>
    <xf numFmtId="0" fontId="49" fillId="3" borderId="10" xfId="2" quotePrefix="1" applyFont="1" applyFill="1" applyBorder="1" applyAlignment="1" applyProtection="1">
      <alignment horizontal="left" vertical="top" wrapText="1"/>
    </xf>
    <xf numFmtId="0" fontId="56" fillId="0" borderId="2" xfId="0" applyFont="1" applyBorder="1" applyAlignment="1" applyProtection="1">
      <alignment horizontal="center" vertical="center"/>
    </xf>
    <xf numFmtId="0" fontId="56" fillId="0" borderId="68" xfId="0" applyFont="1" applyBorder="1" applyAlignment="1" applyProtection="1">
      <alignment horizontal="center" vertical="center"/>
    </xf>
    <xf numFmtId="0" fontId="57" fillId="0" borderId="2" xfId="0" applyFont="1" applyBorder="1" applyAlignment="1" applyProtection="1">
      <alignment horizontal="center" vertical="center"/>
    </xf>
    <xf numFmtId="0" fontId="57" fillId="0" borderId="68" xfId="0" applyFont="1" applyBorder="1" applyAlignment="1" applyProtection="1">
      <alignment horizontal="center" vertical="center"/>
    </xf>
    <xf numFmtId="0" fontId="33" fillId="0" borderId="2" xfId="0" applyFont="1" applyBorder="1" applyAlignment="1" applyProtection="1">
      <alignment horizontal="center" vertical="center"/>
    </xf>
    <xf numFmtId="0" fontId="0" fillId="0" borderId="68" xfId="0" applyFont="1" applyBorder="1" applyAlignment="1" applyProtection="1">
      <alignment horizontal="center" vertical="center" textRotation="90"/>
      <protection locked="0"/>
    </xf>
    <xf numFmtId="0" fontId="0" fillId="0" borderId="2" xfId="0" applyFont="1" applyBorder="1" applyAlignment="1" applyProtection="1">
      <alignment horizontal="center" vertical="center" textRotation="90"/>
      <protection locked="0"/>
    </xf>
    <xf numFmtId="0" fontId="4" fillId="3" borderId="4" xfId="0" applyFont="1" applyFill="1" applyBorder="1" applyAlignment="1" applyProtection="1">
      <alignment horizontal="center" vertical="center" textRotation="90"/>
      <protection locked="0"/>
    </xf>
    <xf numFmtId="0" fontId="4" fillId="0" borderId="4" xfId="0" applyFont="1" applyBorder="1" applyAlignment="1" applyProtection="1">
      <alignment horizontal="center" vertical="center" textRotation="90"/>
      <protection locked="0"/>
    </xf>
    <xf numFmtId="0" fontId="33" fillId="0" borderId="68" xfId="0" applyFont="1" applyBorder="1" applyAlignment="1" applyProtection="1">
      <alignment horizontal="center" vertical="center"/>
    </xf>
    <xf numFmtId="0" fontId="33" fillId="3" borderId="68" xfId="0" applyFont="1" applyFill="1" applyBorder="1" applyAlignment="1" applyProtection="1">
      <alignment horizontal="center" vertical="center" textRotation="90"/>
      <protection locked="0"/>
    </xf>
    <xf numFmtId="0" fontId="33" fillId="0" borderId="68" xfId="0" applyFont="1" applyBorder="1" applyAlignment="1" applyProtection="1">
      <alignment horizontal="center" vertical="center" textRotation="90"/>
      <protection locked="0"/>
    </xf>
    <xf numFmtId="9" fontId="33" fillId="17" borderId="68" xfId="0" applyNumberFormat="1" applyFont="1" applyFill="1" applyBorder="1" applyAlignment="1" applyProtection="1">
      <alignment horizontal="center" vertical="center"/>
      <protection hidden="1"/>
    </xf>
    <xf numFmtId="0" fontId="4" fillId="0" borderId="68" xfId="0" applyFont="1" applyBorder="1" applyAlignment="1" applyProtection="1">
      <alignment horizontal="justify" vertical="top" wrapText="1"/>
      <protection locked="0"/>
    </xf>
    <xf numFmtId="0" fontId="0" fillId="0" borderId="2" xfId="0" applyFont="1" applyFill="1" applyBorder="1" applyAlignment="1" applyProtection="1">
      <alignment horizontal="center" vertical="center" textRotation="90"/>
      <protection locked="0"/>
    </xf>
    <xf numFmtId="0" fontId="63" fillId="0" borderId="2" xfId="0" applyFont="1" applyBorder="1" applyAlignment="1" applyProtection="1">
      <alignment horizontal="center" vertical="center"/>
    </xf>
    <xf numFmtId="0" fontId="57" fillId="16" borderId="65" xfId="0" applyFont="1" applyFill="1" applyBorder="1" applyAlignment="1">
      <alignment horizontal="center" vertical="center" textRotation="90"/>
    </xf>
    <xf numFmtId="9" fontId="0" fillId="17" borderId="68" xfId="0" applyNumberFormat="1" applyFont="1" applyFill="1" applyBorder="1" applyAlignment="1" applyProtection="1">
      <alignment horizontal="center" vertical="center"/>
      <protection hidden="1"/>
    </xf>
    <xf numFmtId="164" fontId="0" fillId="0" borderId="68" xfId="1" applyNumberFormat="1" applyFont="1" applyBorder="1" applyAlignment="1">
      <alignment horizontal="center" vertical="top"/>
    </xf>
    <xf numFmtId="0" fontId="0" fillId="0" borderId="67" xfId="0" applyFont="1" applyBorder="1" applyAlignment="1" applyProtection="1">
      <alignment horizontal="center" vertical="center" textRotation="90"/>
      <protection locked="0"/>
    </xf>
    <xf numFmtId="14" fontId="0" fillId="0" borderId="68" xfId="0" applyNumberFormat="1" applyFont="1" applyBorder="1" applyAlignment="1" applyProtection="1">
      <alignment horizontal="center" vertical="top"/>
      <protection locked="0"/>
    </xf>
    <xf numFmtId="0" fontId="0" fillId="0" borderId="68" xfId="0" applyFont="1" applyBorder="1" applyAlignment="1" applyProtection="1">
      <alignment horizontal="center" vertical="top" wrapText="1"/>
      <protection locked="0"/>
    </xf>
    <xf numFmtId="0" fontId="0" fillId="0" borderId="69" xfId="0" applyFont="1" applyBorder="1" applyAlignment="1" applyProtection="1">
      <alignment horizontal="center" vertical="center"/>
      <protection locked="0"/>
    </xf>
    <xf numFmtId="0" fontId="0" fillId="3" borderId="0" xfId="0" applyFont="1" applyFill="1" applyAlignment="1">
      <alignment vertical="center"/>
    </xf>
    <xf numFmtId="0" fontId="0" fillId="0" borderId="0" xfId="0" applyFont="1" applyAlignment="1">
      <alignment vertical="center"/>
    </xf>
    <xf numFmtId="164" fontId="0" fillId="0" borderId="2" xfId="1" applyNumberFormat="1" applyFont="1" applyBorder="1" applyAlignment="1">
      <alignment horizontal="center" vertical="top"/>
    </xf>
    <xf numFmtId="0" fontId="0" fillId="0" borderId="3" xfId="0" applyFont="1" applyBorder="1" applyAlignment="1" applyProtection="1">
      <alignment horizontal="center" vertical="center" textRotation="90"/>
      <protection locked="0"/>
    </xf>
    <xf numFmtId="14" fontId="0" fillId="0" borderId="2" xfId="0" applyNumberFormat="1" applyFont="1" applyBorder="1" applyAlignment="1" applyProtection="1">
      <alignment horizontal="center" vertical="top"/>
      <protection locked="0"/>
    </xf>
    <xf numFmtId="0" fontId="0" fillId="0" borderId="2" xfId="0" applyFont="1" applyBorder="1" applyAlignment="1" applyProtection="1">
      <alignment horizontal="center" vertical="top" wrapText="1"/>
      <protection locked="0"/>
    </xf>
    <xf numFmtId="0" fontId="0" fillId="0" borderId="71" xfId="0" applyFont="1" applyBorder="1" applyAlignment="1" applyProtection="1">
      <alignment horizontal="center" vertical="center"/>
      <protection locked="0"/>
    </xf>
    <xf numFmtId="0" fontId="0" fillId="3" borderId="0" xfId="0" applyFont="1" applyFill="1"/>
    <xf numFmtId="0" fontId="0" fillId="0" borderId="0" xfId="0" applyFont="1"/>
    <xf numFmtId="9" fontId="0" fillId="17" borderId="2" xfId="0" applyNumberFormat="1" applyFont="1" applyFill="1" applyBorder="1" applyAlignment="1" applyProtection="1">
      <alignment horizontal="center" vertical="center"/>
      <protection hidden="1"/>
    </xf>
    <xf numFmtId="0" fontId="0" fillId="0" borderId="74" xfId="0" applyFont="1" applyBorder="1" applyAlignment="1" applyProtection="1">
      <alignment horizontal="center" vertical="center" textRotation="90"/>
      <protection locked="0"/>
    </xf>
    <xf numFmtId="9" fontId="0" fillId="17" borderId="74" xfId="0" applyNumberFormat="1" applyFont="1" applyFill="1" applyBorder="1" applyAlignment="1" applyProtection="1">
      <alignment horizontal="center" vertical="center"/>
      <protection hidden="1"/>
    </xf>
    <xf numFmtId="164" fontId="0" fillId="0" borderId="74" xfId="1" applyNumberFormat="1" applyFont="1" applyBorder="1" applyAlignment="1">
      <alignment horizontal="center" vertical="top"/>
    </xf>
    <xf numFmtId="14" fontId="0" fillId="0" borderId="74" xfId="0" applyNumberFormat="1" applyFont="1" applyBorder="1" applyAlignment="1" applyProtection="1">
      <alignment horizontal="center" vertical="top"/>
      <protection locked="0"/>
    </xf>
    <xf numFmtId="0" fontId="0" fillId="0" borderId="74" xfId="0" applyFont="1" applyBorder="1" applyAlignment="1" applyProtection="1">
      <alignment horizontal="center" vertical="top" wrapText="1"/>
      <protection locked="0"/>
    </xf>
    <xf numFmtId="0" fontId="0" fillId="0" borderId="75" xfId="0" applyFont="1" applyBorder="1" applyAlignment="1" applyProtection="1">
      <alignment horizontal="center" vertical="center"/>
      <protection locked="0"/>
    </xf>
    <xf numFmtId="0" fontId="0" fillId="0" borderId="68" xfId="0" applyFont="1" applyFill="1" applyBorder="1" applyAlignment="1" applyProtection="1">
      <alignment horizontal="center" vertical="center" textRotation="90"/>
      <protection locked="0"/>
    </xf>
    <xf numFmtId="0" fontId="0" fillId="0" borderId="67" xfId="0" applyFont="1" applyBorder="1" applyAlignment="1" applyProtection="1">
      <alignment horizontal="center" vertical="top" textRotation="90"/>
      <protection locked="0"/>
    </xf>
    <xf numFmtId="0" fontId="0" fillId="0" borderId="3" xfId="0" applyFont="1" applyBorder="1" applyAlignment="1" applyProtection="1">
      <alignment horizontal="center" vertical="top" textRotation="90"/>
      <protection locked="0"/>
    </xf>
    <xf numFmtId="0" fontId="0" fillId="0" borderId="2" xfId="0" applyFont="1" applyBorder="1" applyAlignment="1" applyProtection="1">
      <alignment horizontal="center" vertical="top"/>
    </xf>
    <xf numFmtId="0" fontId="0" fillId="0" borderId="2" xfId="0" applyFont="1" applyBorder="1" applyAlignment="1" applyProtection="1">
      <alignment horizontal="justify" vertical="top"/>
      <protection locked="0"/>
    </xf>
    <xf numFmtId="0" fontId="0" fillId="0" borderId="2" xfId="0" applyFont="1" applyBorder="1" applyAlignment="1" applyProtection="1">
      <alignment horizontal="center" vertical="top" textRotation="90"/>
      <protection locked="0"/>
    </xf>
    <xf numFmtId="0" fontId="0" fillId="0" borderId="2" xfId="0" applyFont="1" applyBorder="1" applyAlignment="1" applyProtection="1">
      <alignment horizontal="center" vertical="top"/>
      <protection locked="0"/>
    </xf>
    <xf numFmtId="0" fontId="0" fillId="0" borderId="71" xfId="0" applyFont="1" applyBorder="1" applyAlignment="1" applyProtection="1">
      <alignment horizontal="center" vertical="top"/>
      <protection locked="0"/>
    </xf>
    <xf numFmtId="0" fontId="4" fillId="0" borderId="2" xfId="0" applyFont="1" applyBorder="1" applyAlignment="1" applyProtection="1">
      <alignment horizontal="justify" vertical="top" wrapText="1"/>
      <protection locked="0"/>
    </xf>
    <xf numFmtId="0" fontId="0" fillId="0" borderId="74" xfId="0" applyFont="1" applyBorder="1" applyAlignment="1" applyProtection="1">
      <alignment horizontal="center" vertical="top"/>
    </xf>
    <xf numFmtId="0" fontId="4" fillId="0" borderId="74" xfId="0" applyFont="1" applyBorder="1" applyAlignment="1" applyProtection="1">
      <alignment horizontal="justify" vertical="top" wrapText="1"/>
      <protection locked="0"/>
    </xf>
    <xf numFmtId="0" fontId="0" fillId="0" borderId="74" xfId="0" applyFont="1" applyBorder="1" applyAlignment="1" applyProtection="1">
      <alignment horizontal="center" vertical="top" textRotation="90"/>
      <protection locked="0"/>
    </xf>
    <xf numFmtId="0" fontId="0" fillId="0" borderId="74" xfId="0" applyFont="1" applyBorder="1" applyAlignment="1" applyProtection="1">
      <alignment horizontal="center" vertical="top"/>
      <protection locked="0"/>
    </xf>
    <xf numFmtId="0" fontId="0" fillId="0" borderId="75" xfId="0" applyFont="1" applyBorder="1" applyAlignment="1" applyProtection="1">
      <alignment horizontal="center" vertical="top"/>
      <protection locked="0"/>
    </xf>
    <xf numFmtId="0" fontId="33" fillId="3" borderId="77" xfId="0" applyFont="1" applyFill="1" applyBorder="1" applyAlignment="1">
      <alignment vertical="center" wrapText="1"/>
    </xf>
    <xf numFmtId="164" fontId="0" fillId="0" borderId="68" xfId="1" applyNumberFormat="1" applyFont="1" applyBorder="1" applyAlignment="1">
      <alignment horizontal="center" vertical="center"/>
    </xf>
    <xf numFmtId="0" fontId="0" fillId="0" borderId="68" xfId="0" applyFont="1" applyBorder="1" applyAlignment="1" applyProtection="1">
      <alignment horizontal="center" vertical="center" wrapText="1"/>
      <protection locked="0"/>
    </xf>
    <xf numFmtId="0" fontId="33" fillId="3" borderId="65" xfId="0" applyFont="1" applyFill="1" applyBorder="1" applyAlignment="1">
      <alignment vertical="center" wrapText="1"/>
    </xf>
    <xf numFmtId="164" fontId="0" fillId="0" borderId="2" xfId="1" applyNumberFormat="1" applyFont="1" applyBorder="1" applyAlignment="1">
      <alignment horizontal="center" vertical="center"/>
    </xf>
    <xf numFmtId="0" fontId="0" fillId="0" borderId="2"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xf>
    <xf numFmtId="0" fontId="0" fillId="0" borderId="2" xfId="0" applyFont="1" applyBorder="1" applyAlignment="1" applyProtection="1">
      <alignment horizontal="justify" vertical="center"/>
      <protection locked="0"/>
    </xf>
    <xf numFmtId="0" fontId="0" fillId="0" borderId="2" xfId="0" applyFont="1" applyBorder="1" applyAlignment="1" applyProtection="1">
      <alignment horizontal="center" vertical="center"/>
      <protection locked="0"/>
    </xf>
    <xf numFmtId="0" fontId="4" fillId="0" borderId="2" xfId="0" applyFont="1" applyBorder="1" applyAlignment="1" applyProtection="1">
      <alignment horizontal="justify" vertical="center" wrapText="1"/>
      <protection locked="0"/>
    </xf>
    <xf numFmtId="0" fontId="0" fillId="0" borderId="74" xfId="0" applyFont="1" applyBorder="1" applyAlignment="1" applyProtection="1">
      <alignment horizontal="center" vertical="center"/>
    </xf>
    <xf numFmtId="0" fontId="4" fillId="0" borderId="74" xfId="0" applyFont="1" applyBorder="1" applyAlignment="1" applyProtection="1">
      <alignment horizontal="justify" vertical="center" wrapText="1"/>
      <protection locked="0"/>
    </xf>
    <xf numFmtId="164" fontId="0" fillId="0" borderId="74" xfId="1" applyNumberFormat="1" applyFont="1" applyBorder="1" applyAlignment="1">
      <alignment horizontal="center" vertical="center"/>
    </xf>
    <xf numFmtId="0" fontId="0" fillId="0" borderId="74" xfId="0" applyFont="1" applyBorder="1" applyAlignment="1" applyProtection="1">
      <alignment horizontal="center" vertical="center" wrapText="1"/>
      <protection locked="0"/>
    </xf>
    <xf numFmtId="0" fontId="0" fillId="0" borderId="74" xfId="0" applyFont="1" applyBorder="1" applyAlignment="1" applyProtection="1">
      <alignment horizontal="center" vertical="center"/>
      <protection locked="0"/>
    </xf>
    <xf numFmtId="0" fontId="63" fillId="0" borderId="68" xfId="0" applyFont="1" applyBorder="1" applyAlignment="1" applyProtection="1">
      <alignment horizontal="center" vertical="center"/>
    </xf>
    <xf numFmtId="0" fontId="33" fillId="0" borderId="77" xfId="0" applyFont="1" applyFill="1" applyBorder="1" applyAlignment="1">
      <alignment horizontal="left" vertical="top" wrapText="1"/>
    </xf>
    <xf numFmtId="0" fontId="33" fillId="0" borderId="68" xfId="0" applyFont="1" applyBorder="1" applyAlignment="1" applyProtection="1">
      <alignment horizontal="left" vertical="top" wrapText="1"/>
      <protection locked="0"/>
    </xf>
    <xf numFmtId="0" fontId="33" fillId="3" borderId="23"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0" fillId="0" borderId="68" xfId="0" applyFont="1" applyBorder="1" applyAlignment="1" applyProtection="1">
      <alignment horizontal="center" vertical="top"/>
    </xf>
    <xf numFmtId="0" fontId="0" fillId="0" borderId="68" xfId="0" applyFont="1" applyBorder="1" applyAlignment="1" applyProtection="1">
      <alignment horizontal="center" vertical="top" textRotation="90"/>
      <protection locked="0"/>
    </xf>
    <xf numFmtId="0" fontId="0" fillId="0" borderId="68" xfId="0" applyFont="1" applyBorder="1" applyAlignment="1" applyProtection="1">
      <alignment horizontal="center" vertical="top"/>
      <protection locked="0"/>
    </xf>
    <xf numFmtId="0" fontId="0" fillId="0" borderId="69" xfId="0" applyFont="1" applyBorder="1" applyAlignment="1" applyProtection="1">
      <alignment horizontal="center" vertical="top"/>
      <protection locked="0"/>
    </xf>
    <xf numFmtId="0" fontId="0" fillId="17" borderId="74" xfId="0" applyFont="1" applyFill="1" applyBorder="1" applyAlignment="1" applyProtection="1">
      <alignment horizontal="center" vertical="center"/>
      <protection hidden="1"/>
    </xf>
    <xf numFmtId="0" fontId="0" fillId="17" borderId="2" xfId="0" applyFont="1" applyFill="1" applyBorder="1" applyAlignment="1" applyProtection="1">
      <alignment horizontal="center" vertical="center"/>
      <protection hidden="1"/>
    </xf>
    <xf numFmtId="0" fontId="33" fillId="17" borderId="68" xfId="0" applyFont="1" applyFill="1" applyBorder="1" applyAlignment="1" applyProtection="1">
      <alignment horizontal="center" vertical="center"/>
      <protection hidden="1"/>
    </xf>
    <xf numFmtId="0" fontId="33" fillId="17" borderId="2" xfId="0" applyFont="1" applyFill="1" applyBorder="1" applyAlignment="1" applyProtection="1">
      <alignment horizontal="center" vertical="center"/>
      <protection hidden="1"/>
    </xf>
    <xf numFmtId="0" fontId="0" fillId="17" borderId="68" xfId="0" applyFont="1" applyFill="1" applyBorder="1" applyAlignment="1" applyProtection="1">
      <alignment horizontal="center" vertical="center"/>
      <protection hidden="1"/>
    </xf>
    <xf numFmtId="0" fontId="0" fillId="17" borderId="2" xfId="0" applyFont="1" applyFill="1" applyBorder="1" applyAlignment="1" applyProtection="1">
      <alignment horizontal="center" vertical="top"/>
      <protection hidden="1"/>
    </xf>
    <xf numFmtId="0" fontId="0" fillId="17" borderId="74" xfId="0" applyFont="1" applyFill="1" applyBorder="1" applyAlignment="1" applyProtection="1">
      <alignment horizontal="center" vertical="top"/>
      <protection hidden="1"/>
    </xf>
    <xf numFmtId="0" fontId="0" fillId="17" borderId="68" xfId="0" applyFont="1" applyFill="1" applyBorder="1" applyAlignment="1" applyProtection="1">
      <alignment horizontal="center" vertical="top"/>
      <protection hidden="1"/>
    </xf>
    <xf numFmtId="0" fontId="59" fillId="17" borderId="2" xfId="0" applyFont="1" applyFill="1" applyBorder="1" applyAlignment="1" applyProtection="1">
      <alignment horizontal="center" vertical="center" textRotation="90" wrapText="1"/>
      <protection hidden="1"/>
    </xf>
    <xf numFmtId="9" fontId="0" fillId="17" borderId="3" xfId="0" applyNumberFormat="1" applyFont="1" applyFill="1" applyBorder="1" applyAlignment="1" applyProtection="1">
      <alignment horizontal="center" vertical="center"/>
      <protection hidden="1"/>
    </xf>
    <xf numFmtId="0" fontId="59" fillId="17" borderId="2" xfId="0" applyFont="1" applyFill="1" applyBorder="1" applyAlignment="1" applyProtection="1">
      <alignment horizontal="center" vertical="center" textRotation="90"/>
      <protection hidden="1"/>
    </xf>
    <xf numFmtId="0" fontId="59" fillId="17" borderId="74" xfId="0" applyFont="1" applyFill="1" applyBorder="1" applyAlignment="1" applyProtection="1">
      <alignment horizontal="center" vertical="center" textRotation="90" wrapText="1"/>
      <protection hidden="1"/>
    </xf>
    <xf numFmtId="0" fontId="59" fillId="17" borderId="74" xfId="0" applyFont="1" applyFill="1" applyBorder="1" applyAlignment="1" applyProtection="1">
      <alignment horizontal="center" vertical="center" textRotation="90"/>
      <protection hidden="1"/>
    </xf>
    <xf numFmtId="0" fontId="59" fillId="17" borderId="68" xfId="0" applyFont="1" applyFill="1" applyBorder="1" applyAlignment="1" applyProtection="1">
      <alignment horizontal="center" vertical="center" textRotation="90" wrapText="1"/>
      <protection hidden="1"/>
    </xf>
    <xf numFmtId="9" fontId="0" fillId="17" borderId="67" xfId="0" applyNumberFormat="1" applyFont="1" applyFill="1" applyBorder="1" applyAlignment="1" applyProtection="1">
      <alignment horizontal="center" vertical="center"/>
      <protection hidden="1"/>
    </xf>
    <xf numFmtId="0" fontId="59" fillId="17" borderId="68" xfId="0" applyFont="1" applyFill="1" applyBorder="1" applyAlignment="1" applyProtection="1">
      <alignment horizontal="center" vertical="center" textRotation="90"/>
      <protection hidden="1"/>
    </xf>
    <xf numFmtId="0" fontId="59" fillId="17" borderId="2" xfId="0" applyFont="1" applyFill="1" applyBorder="1" applyAlignment="1" applyProtection="1">
      <alignment horizontal="center" vertical="top" textRotation="90" wrapText="1"/>
      <protection hidden="1"/>
    </xf>
    <xf numFmtId="9" fontId="0" fillId="17" borderId="3" xfId="0" applyNumberFormat="1" applyFont="1" applyFill="1" applyBorder="1" applyAlignment="1" applyProtection="1">
      <alignment horizontal="center" vertical="top"/>
      <protection hidden="1"/>
    </xf>
    <xf numFmtId="0" fontId="59" fillId="17" borderId="2" xfId="0" applyFont="1" applyFill="1" applyBorder="1" applyAlignment="1" applyProtection="1">
      <alignment horizontal="center" vertical="top" textRotation="90"/>
      <protection hidden="1"/>
    </xf>
    <xf numFmtId="0" fontId="59" fillId="17" borderId="74" xfId="0" applyFont="1" applyFill="1" applyBorder="1" applyAlignment="1" applyProtection="1">
      <alignment horizontal="center" vertical="top" textRotation="90" wrapText="1"/>
      <protection hidden="1"/>
    </xf>
    <xf numFmtId="9" fontId="0" fillId="17" borderId="74" xfId="0" applyNumberFormat="1" applyFont="1" applyFill="1" applyBorder="1" applyAlignment="1" applyProtection="1">
      <alignment horizontal="center" vertical="top"/>
      <protection hidden="1"/>
    </xf>
    <xf numFmtId="0" fontId="59" fillId="17" borderId="74" xfId="0" applyFont="1" applyFill="1" applyBorder="1" applyAlignment="1" applyProtection="1">
      <alignment horizontal="center" vertical="top" textRotation="90"/>
      <protection hidden="1"/>
    </xf>
    <xf numFmtId="0" fontId="59" fillId="17" borderId="68" xfId="0" applyFont="1" applyFill="1" applyBorder="1" applyAlignment="1" applyProtection="1">
      <alignment horizontal="center" vertical="top" textRotation="90" wrapText="1"/>
      <protection hidden="1"/>
    </xf>
    <xf numFmtId="9" fontId="0" fillId="17" borderId="67" xfId="0" applyNumberFormat="1" applyFont="1" applyFill="1" applyBorder="1" applyAlignment="1" applyProtection="1">
      <alignment horizontal="center" vertical="top"/>
      <protection hidden="1"/>
    </xf>
    <xf numFmtId="0" fontId="59" fillId="17" borderId="68" xfId="0" applyFont="1" applyFill="1" applyBorder="1" applyAlignment="1" applyProtection="1">
      <alignment horizontal="center" vertical="top" textRotation="90"/>
      <protection hidden="1"/>
    </xf>
    <xf numFmtId="9" fontId="33" fillId="17" borderId="2" xfId="0" applyNumberFormat="1" applyFont="1" applyFill="1" applyBorder="1" applyAlignment="1" applyProtection="1">
      <alignment horizontal="center" vertical="center"/>
      <protection hidden="1"/>
    </xf>
    <xf numFmtId="9" fontId="0" fillId="17" borderId="2" xfId="0" applyNumberFormat="1" applyFont="1" applyFill="1" applyBorder="1" applyAlignment="1" applyProtection="1">
      <alignment horizontal="center" vertical="top"/>
      <protection hidden="1"/>
    </xf>
    <xf numFmtId="9" fontId="0" fillId="17" borderId="68" xfId="0" applyNumberFormat="1" applyFont="1" applyFill="1" applyBorder="1" applyAlignment="1" applyProtection="1">
      <alignment horizontal="center" vertical="top"/>
      <protection hidden="1"/>
    </xf>
    <xf numFmtId="0" fontId="55" fillId="3" borderId="14" xfId="0" applyFont="1" applyFill="1" applyBorder="1" applyAlignment="1">
      <alignment vertical="center"/>
    </xf>
    <xf numFmtId="0" fontId="55" fillId="3" borderId="8" xfId="0" applyFont="1" applyFill="1" applyBorder="1" applyAlignment="1">
      <alignment vertical="center"/>
    </xf>
    <xf numFmtId="0" fontId="55" fillId="3" borderId="13" xfId="0" applyFont="1" applyFill="1" applyBorder="1" applyAlignment="1">
      <alignment vertical="center"/>
    </xf>
    <xf numFmtId="0" fontId="55" fillId="3" borderId="12" xfId="0" applyFont="1" applyFill="1" applyBorder="1" applyAlignment="1">
      <alignment vertical="center"/>
    </xf>
    <xf numFmtId="0" fontId="0" fillId="3" borderId="91" xfId="0" applyFont="1" applyFill="1" applyBorder="1" applyAlignment="1">
      <alignment horizontal="center" vertical="center" wrapText="1"/>
    </xf>
    <xf numFmtId="0" fontId="0" fillId="0" borderId="4"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0" fillId="3" borderId="59" xfId="0" applyFont="1" applyFill="1" applyBorder="1" applyAlignment="1">
      <alignment horizontal="center" vertical="center" wrapText="1"/>
    </xf>
    <xf numFmtId="0" fontId="0" fillId="0" borderId="92"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textRotation="90"/>
      <protection locked="0"/>
    </xf>
    <xf numFmtId="0" fontId="0" fillId="0" borderId="92" xfId="0" applyFont="1" applyBorder="1" applyAlignment="1" applyProtection="1">
      <alignment horizontal="center" vertical="center" textRotation="90"/>
      <protection locked="0"/>
    </xf>
    <xf numFmtId="0" fontId="0" fillId="0" borderId="91" xfId="0" applyFont="1" applyBorder="1" applyAlignment="1" applyProtection="1">
      <alignment horizontal="center" vertical="center" textRotation="90"/>
      <protection locked="0"/>
    </xf>
    <xf numFmtId="0" fontId="0" fillId="0" borderId="97" xfId="0" applyFont="1" applyBorder="1" applyAlignment="1" applyProtection="1">
      <alignment horizontal="center" vertical="center" textRotation="90"/>
      <protection locked="0"/>
    </xf>
    <xf numFmtId="0" fontId="0" fillId="0" borderId="96" xfId="0" applyFont="1" applyBorder="1" applyAlignment="1" applyProtection="1">
      <alignment horizontal="center" vertical="center" textRotation="90"/>
      <protection locked="0"/>
    </xf>
    <xf numFmtId="0" fontId="33" fillId="17" borderId="98" xfId="0" applyFont="1" applyFill="1" applyBorder="1" applyAlignment="1" applyProtection="1">
      <alignment horizontal="center" vertical="center"/>
      <protection hidden="1"/>
    </xf>
    <xf numFmtId="0" fontId="33" fillId="17" borderId="99" xfId="0" applyFont="1" applyFill="1" applyBorder="1" applyAlignment="1" applyProtection="1">
      <alignment horizontal="center" vertical="center"/>
      <protection hidden="1"/>
    </xf>
    <xf numFmtId="0" fontId="0" fillId="3" borderId="100" xfId="0" applyFont="1" applyFill="1" applyBorder="1" applyAlignment="1">
      <alignment horizontal="left" vertical="center" wrapText="1"/>
    </xf>
    <xf numFmtId="0" fontId="0" fillId="3" borderId="93" xfId="0" applyFont="1" applyFill="1" applyBorder="1" applyAlignment="1">
      <alignment horizontal="left" vertical="center" wrapText="1"/>
    </xf>
    <xf numFmtId="0" fontId="0" fillId="0" borderId="5" xfId="0" applyFont="1" applyBorder="1" applyAlignment="1" applyProtection="1">
      <alignment horizontal="center" vertical="center" textRotation="90"/>
      <protection locked="0"/>
    </xf>
    <xf numFmtId="0" fontId="13" fillId="0" borderId="4" xfId="0" applyFont="1" applyBorder="1" applyAlignment="1" applyProtection="1">
      <alignment horizontal="left" vertical="center" wrapText="1"/>
      <protection locked="0"/>
    </xf>
    <xf numFmtId="0" fontId="13" fillId="0" borderId="4"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14" fontId="0" fillId="0" borderId="94" xfId="0" applyNumberFormat="1" applyFont="1" applyBorder="1" applyAlignment="1" applyProtection="1">
      <alignment horizontal="center" vertical="center"/>
      <protection locked="0"/>
    </xf>
    <xf numFmtId="14" fontId="0" fillId="0" borderId="109" xfId="0" applyNumberFormat="1" applyFont="1" applyBorder="1" applyAlignment="1" applyProtection="1">
      <alignment horizontal="center" vertical="center"/>
      <protection locked="0"/>
    </xf>
    <xf numFmtId="14" fontId="0" fillId="0" borderId="110" xfId="0" applyNumberFormat="1" applyFont="1" applyBorder="1" applyAlignment="1" applyProtection="1">
      <alignment horizontal="center" vertical="center"/>
      <protection locked="0"/>
    </xf>
    <xf numFmtId="14" fontId="0" fillId="0" borderId="109" xfId="0" applyNumberFormat="1" applyFont="1" applyBorder="1" applyAlignment="1" applyProtection="1">
      <alignment horizontal="center" vertical="top"/>
      <protection locked="0"/>
    </xf>
    <xf numFmtId="14" fontId="0" fillId="0" borderId="110" xfId="0" applyNumberFormat="1" applyFont="1" applyBorder="1" applyAlignment="1" applyProtection="1">
      <alignment horizontal="center" vertical="top"/>
      <protection locked="0"/>
    </xf>
    <xf numFmtId="14" fontId="0" fillId="0" borderId="94" xfId="0" applyNumberFormat="1" applyFont="1" applyBorder="1" applyAlignment="1" applyProtection="1">
      <alignment horizontal="center" vertical="top"/>
      <protection locked="0"/>
    </xf>
    <xf numFmtId="14" fontId="0" fillId="0" borderId="94" xfId="0" applyNumberFormat="1" applyFont="1" applyBorder="1" applyAlignment="1" applyProtection="1">
      <alignment horizontal="center" vertical="center" wrapText="1"/>
      <protection locked="0"/>
    </xf>
    <xf numFmtId="0" fontId="0" fillId="3" borderId="9" xfId="0" applyFont="1" applyFill="1" applyBorder="1" applyAlignment="1">
      <alignment horizontal="center" vertical="center"/>
    </xf>
    <xf numFmtId="0" fontId="0" fillId="3" borderId="0" xfId="0" applyFont="1" applyFill="1" applyBorder="1" applyAlignment="1">
      <alignment horizontal="left" vertical="center"/>
    </xf>
    <xf numFmtId="0" fontId="0" fillId="3" borderId="0" xfId="0" applyFont="1" applyFill="1" applyBorder="1" applyAlignment="1">
      <alignment horizontal="center" vertical="center"/>
    </xf>
    <xf numFmtId="0" fontId="0" fillId="3" borderId="0" xfId="0" applyFont="1" applyFill="1" applyBorder="1"/>
    <xf numFmtId="0" fontId="0" fillId="3" borderId="0" xfId="0" applyFont="1" applyFill="1" applyBorder="1" applyAlignment="1">
      <alignment horizontal="center"/>
    </xf>
    <xf numFmtId="0" fontId="0" fillId="3" borderId="10" xfId="0" applyFont="1" applyFill="1" applyBorder="1"/>
    <xf numFmtId="0" fontId="59" fillId="3" borderId="0" xfId="0" applyFont="1" applyFill="1" applyAlignment="1">
      <alignment horizontal="center" vertical="center"/>
    </xf>
    <xf numFmtId="0" fontId="59" fillId="2" borderId="0" xfId="0" applyFont="1" applyFill="1" applyAlignment="1">
      <alignment horizontal="center" vertical="center"/>
    </xf>
    <xf numFmtId="164" fontId="0" fillId="9" borderId="2" xfId="1" applyNumberFormat="1" applyFont="1" applyFill="1" applyBorder="1" applyAlignment="1">
      <alignment horizontal="center" vertical="top"/>
    </xf>
    <xf numFmtId="9" fontId="13" fillId="17" borderId="3" xfId="0" applyNumberFormat="1" applyFont="1" applyFill="1" applyBorder="1" applyAlignment="1" applyProtection="1">
      <alignment horizontal="center" vertical="top"/>
      <protection hidden="1"/>
    </xf>
    <xf numFmtId="0" fontId="13" fillId="0" borderId="3" xfId="0" applyFont="1" applyBorder="1" applyAlignment="1" applyProtection="1">
      <alignment horizontal="center" vertical="top" textRotation="90"/>
      <protection locked="0"/>
    </xf>
    <xf numFmtId="0" fontId="0" fillId="0" borderId="73" xfId="0" applyFont="1" applyBorder="1" applyAlignment="1" applyProtection="1">
      <alignment horizontal="center" vertical="top" textRotation="90"/>
      <protection locked="0"/>
    </xf>
    <xf numFmtId="0" fontId="33" fillId="3" borderId="77" xfId="0" applyFont="1" applyFill="1" applyBorder="1" applyAlignment="1">
      <alignment horizontal="left" vertical="center" wrapText="1"/>
    </xf>
    <xf numFmtId="0" fontId="0" fillId="3" borderId="68" xfId="0" applyFont="1" applyFill="1" applyBorder="1" applyAlignment="1" applyProtection="1">
      <alignment horizontal="center" vertical="top" wrapText="1"/>
      <protection locked="0"/>
    </xf>
    <xf numFmtId="0" fontId="33" fillId="3" borderId="23" xfId="0" applyFont="1" applyFill="1" applyBorder="1" applyAlignment="1">
      <alignment horizontal="center" vertical="top" wrapText="1"/>
    </xf>
    <xf numFmtId="0" fontId="0" fillId="3" borderId="74" xfId="0" applyFont="1" applyFill="1" applyBorder="1" applyAlignment="1" applyProtection="1">
      <alignment horizontal="center" vertical="top" wrapText="1"/>
      <protection locked="0"/>
    </xf>
    <xf numFmtId="0" fontId="0" fillId="3" borderId="74" xfId="0" applyFont="1" applyFill="1" applyBorder="1" applyAlignment="1" applyProtection="1">
      <alignment horizontal="center" vertical="top"/>
      <protection locked="0"/>
    </xf>
    <xf numFmtId="0" fontId="33" fillId="3" borderId="78" xfId="0" applyFont="1" applyFill="1" applyBorder="1" applyAlignment="1">
      <alignment horizontal="left" vertical="top" wrapText="1"/>
    </xf>
    <xf numFmtId="0" fontId="33" fillId="3" borderId="78" xfId="0" applyFont="1" applyFill="1" applyBorder="1" applyAlignment="1">
      <alignment horizontal="center" vertical="center" wrapText="1"/>
    </xf>
    <xf numFmtId="0" fontId="0" fillId="0" borderId="87" xfId="0" applyFont="1" applyBorder="1" applyAlignment="1">
      <alignment horizontal="center" vertical="center"/>
    </xf>
    <xf numFmtId="0" fontId="59"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center"/>
    </xf>
    <xf numFmtId="0" fontId="56" fillId="0" borderId="94" xfId="0" applyFont="1" applyBorder="1" applyAlignment="1" applyProtection="1">
      <alignment horizontal="center" vertical="center"/>
    </xf>
    <xf numFmtId="0" fontId="56" fillId="0" borderId="101" xfId="0" applyFont="1" applyBorder="1" applyAlignment="1" applyProtection="1">
      <alignment horizontal="center" vertical="center"/>
    </xf>
    <xf numFmtId="164" fontId="0" fillId="3" borderId="2" xfId="1" applyNumberFormat="1" applyFont="1" applyFill="1" applyBorder="1" applyAlignment="1">
      <alignment horizontal="center" vertical="center"/>
    </xf>
    <xf numFmtId="164" fontId="13" fillId="0" borderId="2" xfId="1" applyNumberFormat="1" applyFont="1" applyBorder="1" applyAlignment="1">
      <alignment horizontal="center" vertical="center"/>
    </xf>
    <xf numFmtId="0" fontId="64" fillId="17" borderId="2" xfId="0" applyFont="1" applyFill="1" applyBorder="1" applyAlignment="1" applyProtection="1">
      <alignment horizontal="center" vertical="center" textRotation="90"/>
      <protection hidden="1"/>
    </xf>
    <xf numFmtId="0" fontId="64" fillId="17" borderId="2" xfId="0" applyFont="1" applyFill="1" applyBorder="1" applyAlignment="1" applyProtection="1">
      <alignment horizontal="center" vertical="center" textRotation="90" wrapText="1"/>
      <protection hidden="1"/>
    </xf>
    <xf numFmtId="0" fontId="64" fillId="17" borderId="2" xfId="0" applyFont="1" applyFill="1" applyBorder="1" applyAlignment="1" applyProtection="1">
      <alignment horizontal="center" textRotation="90" wrapText="1"/>
      <protection hidden="1"/>
    </xf>
    <xf numFmtId="9" fontId="0" fillId="17" borderId="67" xfId="0" applyNumberFormat="1" applyFont="1" applyFill="1" applyBorder="1" applyAlignment="1" applyProtection="1">
      <alignment horizontal="center" vertical="center" wrapText="1"/>
      <protection hidden="1"/>
    </xf>
    <xf numFmtId="0" fontId="33" fillId="0" borderId="95" xfId="0" applyFont="1" applyBorder="1" applyAlignment="1" applyProtection="1">
      <alignment horizontal="center" vertical="center"/>
      <protection locked="0"/>
    </xf>
    <xf numFmtId="0" fontId="59" fillId="17" borderId="67" xfId="0" applyFont="1" applyFill="1" applyBorder="1" applyAlignment="1" applyProtection="1">
      <alignment horizontal="center" vertical="center" wrapText="1"/>
      <protection hidden="1"/>
    </xf>
    <xf numFmtId="0" fontId="59" fillId="17" borderId="67" xfId="0" applyFont="1" applyFill="1" applyBorder="1" applyAlignment="1" applyProtection="1">
      <alignment horizontal="center" vertical="center"/>
      <protection hidden="1"/>
    </xf>
    <xf numFmtId="9" fontId="0" fillId="0" borderId="67" xfId="0" applyNumberFormat="1" applyFont="1" applyBorder="1" applyAlignment="1" applyProtection="1">
      <alignment horizontal="center" vertical="center" wrapText="1"/>
      <protection locked="0"/>
    </xf>
    <xf numFmtId="9" fontId="0" fillId="0" borderId="67" xfId="0" applyNumberFormat="1" applyFont="1" applyBorder="1" applyAlignment="1" applyProtection="1">
      <alignment horizontal="center" vertical="center" wrapText="1"/>
      <protection hidden="1"/>
    </xf>
    <xf numFmtId="0" fontId="33" fillId="0" borderId="67" xfId="0" applyFont="1" applyBorder="1" applyAlignment="1" applyProtection="1">
      <alignment horizontal="center" vertical="center" wrapText="1"/>
      <protection locked="0"/>
    </xf>
    <xf numFmtId="0" fontId="57" fillId="16" borderId="111" xfId="0" applyFont="1" applyFill="1" applyBorder="1" applyAlignment="1">
      <alignment horizontal="center" vertical="center" wrapText="1"/>
    </xf>
    <xf numFmtId="0" fontId="32" fillId="0" borderId="23" xfId="0" applyFont="1" applyBorder="1" applyAlignment="1" applyProtection="1">
      <alignment horizontal="center" vertical="center" wrapText="1"/>
      <protection locked="0"/>
    </xf>
    <xf numFmtId="0" fontId="58" fillId="18" borderId="5" xfId="0" applyFont="1" applyFill="1" applyBorder="1" applyAlignment="1" applyProtection="1">
      <alignment vertical="center" wrapText="1"/>
      <protection locked="0"/>
    </xf>
    <xf numFmtId="0" fontId="58" fillId="18" borderId="73" xfId="0" applyFont="1" applyFill="1" applyBorder="1" applyAlignment="1" applyProtection="1">
      <alignment vertical="center" wrapText="1"/>
      <protection locked="0"/>
    </xf>
    <xf numFmtId="0" fontId="33" fillId="0" borderId="5" xfId="0" applyFont="1" applyBorder="1" applyAlignment="1" applyProtection="1">
      <alignment vertical="center" wrapText="1"/>
      <protection locked="0"/>
    </xf>
    <xf numFmtId="0" fontId="33" fillId="0" borderId="73" xfId="0" applyFont="1" applyBorder="1" applyAlignment="1" applyProtection="1">
      <alignment vertical="center" wrapText="1"/>
      <protection locked="0"/>
    </xf>
    <xf numFmtId="0" fontId="0" fillId="0" borderId="102" xfId="0" applyFont="1" applyBorder="1" applyAlignment="1" applyProtection="1">
      <alignment vertical="center" wrapText="1"/>
      <protection locked="0"/>
    </xf>
    <xf numFmtId="0" fontId="0" fillId="0" borderId="103" xfId="0" applyFont="1" applyBorder="1" applyAlignment="1" applyProtection="1">
      <alignment vertical="center" wrapText="1"/>
      <protection locked="0"/>
    </xf>
    <xf numFmtId="0" fontId="33" fillId="0" borderId="102" xfId="0" applyFont="1" applyBorder="1" applyAlignment="1" applyProtection="1">
      <alignment vertical="center"/>
      <protection locked="0"/>
    </xf>
    <xf numFmtId="0" fontId="33" fillId="0" borderId="103" xfId="0" applyFont="1" applyBorder="1" applyAlignment="1" applyProtection="1">
      <alignment vertical="center"/>
      <protection locked="0"/>
    </xf>
    <xf numFmtId="0" fontId="59" fillId="17" borderId="5" xfId="0" applyFont="1" applyFill="1" applyBorder="1" applyAlignment="1" applyProtection="1">
      <alignment vertical="center" wrapText="1"/>
      <protection hidden="1"/>
    </xf>
    <xf numFmtId="0" fontId="59" fillId="17" borderId="73" xfId="0" applyFont="1" applyFill="1" applyBorder="1" applyAlignment="1" applyProtection="1">
      <alignment vertical="center" wrapText="1"/>
      <protection hidden="1"/>
    </xf>
    <xf numFmtId="9" fontId="0" fillId="17" borderId="5" xfId="0" applyNumberFormat="1" applyFont="1" applyFill="1" applyBorder="1" applyAlignment="1" applyProtection="1">
      <alignment vertical="center" wrapText="1"/>
      <protection hidden="1"/>
    </xf>
    <xf numFmtId="9" fontId="0" fillId="17" borderId="73" xfId="0" applyNumberFormat="1" applyFont="1" applyFill="1" applyBorder="1" applyAlignment="1" applyProtection="1">
      <alignment vertical="center" wrapText="1"/>
      <protection hidden="1"/>
    </xf>
    <xf numFmtId="9" fontId="0" fillId="0" borderId="5" xfId="0" applyNumberFormat="1" applyFont="1" applyBorder="1" applyAlignment="1" applyProtection="1">
      <alignment vertical="center" wrapText="1"/>
      <protection locked="0"/>
    </xf>
    <xf numFmtId="9" fontId="0" fillId="0" borderId="73" xfId="0" applyNumberFormat="1" applyFont="1" applyBorder="1" applyAlignment="1" applyProtection="1">
      <alignment vertical="center" wrapText="1"/>
      <protection locked="0"/>
    </xf>
    <xf numFmtId="9" fontId="0" fillId="0" borderId="5" xfId="0" applyNumberFormat="1" applyFont="1" applyBorder="1" applyAlignment="1" applyProtection="1">
      <alignment vertical="center" wrapText="1"/>
      <protection hidden="1"/>
    </xf>
    <xf numFmtId="9" fontId="0" fillId="0" borderId="73" xfId="0" applyNumberFormat="1" applyFont="1" applyBorder="1" applyAlignment="1" applyProtection="1">
      <alignment vertical="center" wrapText="1"/>
      <protection hidden="1"/>
    </xf>
    <xf numFmtId="0" fontId="56" fillId="0" borderId="107" xfId="0" applyFont="1" applyBorder="1" applyAlignment="1" applyProtection="1">
      <alignment vertical="center"/>
    </xf>
    <xf numFmtId="0" fontId="56" fillId="0" borderId="108" xfId="0" applyFont="1" applyBorder="1" applyAlignment="1" applyProtection="1">
      <alignment vertical="center"/>
    </xf>
    <xf numFmtId="0" fontId="66" fillId="0" borderId="113" xfId="0" applyFont="1" applyBorder="1" applyAlignment="1" applyProtection="1">
      <alignment horizontal="center" vertical="center" wrapText="1"/>
      <protection locked="0"/>
    </xf>
    <xf numFmtId="0" fontId="35" fillId="0" borderId="114" xfId="0" applyFont="1" applyBorder="1" applyAlignment="1">
      <alignment horizontal="center" vertical="center" wrapText="1"/>
    </xf>
    <xf numFmtId="0" fontId="35" fillId="0" borderId="40" xfId="0" applyFont="1" applyBorder="1" applyAlignment="1">
      <alignment horizontal="center" vertical="center" wrapText="1"/>
    </xf>
    <xf numFmtId="0" fontId="58" fillId="18" borderId="113" xfId="0" applyFont="1" applyFill="1" applyBorder="1" applyAlignment="1" applyProtection="1">
      <alignment horizontal="center" vertical="center" wrapText="1"/>
      <protection locked="0"/>
    </xf>
    <xf numFmtId="0" fontId="59" fillId="17" borderId="5" xfId="0" applyFont="1" applyFill="1" applyBorder="1" applyAlignment="1" applyProtection="1">
      <alignment vertical="center"/>
      <protection hidden="1"/>
    </xf>
    <xf numFmtId="0" fontId="59" fillId="17" borderId="73" xfId="0" applyFont="1" applyFill="1" applyBorder="1" applyAlignment="1" applyProtection="1">
      <alignment vertical="center"/>
      <protection hidden="1"/>
    </xf>
    <xf numFmtId="0" fontId="67" fillId="13" borderId="9" xfId="0" applyFont="1" applyFill="1" applyBorder="1" applyAlignment="1" applyProtection="1">
      <alignment horizontal="center" vertical="center" wrapText="1" readingOrder="1"/>
      <protection hidden="1"/>
    </xf>
    <xf numFmtId="0" fontId="21" fillId="11" borderId="7" xfId="0" applyFont="1" applyFill="1" applyBorder="1" applyAlignment="1" applyProtection="1">
      <alignment horizontal="center" vertical="center" wrapText="1" readingOrder="1"/>
      <protection hidden="1"/>
    </xf>
    <xf numFmtId="0" fontId="57" fillId="16" borderId="115" xfId="0" applyFont="1" applyFill="1" applyBorder="1" applyAlignment="1">
      <alignment horizontal="center" vertical="center" wrapText="1"/>
    </xf>
    <xf numFmtId="0" fontId="70" fillId="0" borderId="23" xfId="0" applyFont="1" applyBorder="1" applyAlignment="1" applyProtection="1">
      <alignment horizontal="center" vertical="center" wrapText="1"/>
      <protection locked="0"/>
    </xf>
    <xf numFmtId="0" fontId="68" fillId="0" borderId="68" xfId="0" applyFont="1" applyBorder="1" applyAlignment="1" applyProtection="1">
      <alignment horizontal="center" vertical="center"/>
    </xf>
    <xf numFmtId="0" fontId="73" fillId="0" borderId="68" xfId="0" applyFont="1" applyBorder="1" applyAlignment="1" applyProtection="1">
      <alignment horizontal="center" vertical="center" wrapText="1"/>
      <protection locked="0"/>
    </xf>
    <xf numFmtId="0" fontId="73" fillId="17" borderId="68" xfId="0" applyFont="1" applyFill="1" applyBorder="1" applyAlignment="1" applyProtection="1">
      <alignment horizontal="center" vertical="center"/>
      <protection hidden="1"/>
    </xf>
    <xf numFmtId="0" fontId="73" fillId="3" borderId="68" xfId="0" applyFont="1" applyFill="1" applyBorder="1" applyAlignment="1" applyProtection="1">
      <alignment horizontal="center" vertical="center" textRotation="90"/>
      <protection locked="0"/>
    </xf>
    <xf numFmtId="0" fontId="73" fillId="0" borderId="68" xfId="0" applyFont="1" applyBorder="1" applyAlignment="1" applyProtection="1">
      <alignment horizontal="center" vertical="center" textRotation="90"/>
      <protection locked="0"/>
    </xf>
    <xf numFmtId="9" fontId="73" fillId="17" borderId="68" xfId="0" applyNumberFormat="1" applyFont="1" applyFill="1" applyBorder="1" applyAlignment="1" applyProtection="1">
      <alignment horizontal="center" vertical="center"/>
      <protection hidden="1"/>
    </xf>
    <xf numFmtId="164" fontId="73" fillId="0" borderId="68" xfId="1" applyNumberFormat="1" applyFont="1" applyBorder="1" applyAlignment="1">
      <alignment horizontal="center" vertical="center"/>
    </xf>
    <xf numFmtId="0" fontId="72" fillId="17" borderId="68" xfId="0" applyFont="1" applyFill="1" applyBorder="1" applyAlignment="1" applyProtection="1">
      <alignment horizontal="center" vertical="center" textRotation="90" wrapText="1"/>
      <protection hidden="1"/>
    </xf>
    <xf numFmtId="9" fontId="73" fillId="17" borderId="67" xfId="0" applyNumberFormat="1" applyFont="1" applyFill="1" applyBorder="1" applyAlignment="1" applyProtection="1">
      <alignment horizontal="center" vertical="center"/>
      <protection hidden="1"/>
    </xf>
    <xf numFmtId="0" fontId="72" fillId="17" borderId="68" xfId="0" applyFont="1" applyFill="1" applyBorder="1" applyAlignment="1" applyProtection="1">
      <alignment horizontal="center" vertical="center" textRotation="90"/>
      <protection hidden="1"/>
    </xf>
    <xf numFmtId="0" fontId="73" fillId="0" borderId="67" xfId="0" applyFont="1" applyBorder="1" applyAlignment="1" applyProtection="1">
      <alignment horizontal="center" vertical="center" textRotation="90"/>
      <protection locked="0"/>
    </xf>
    <xf numFmtId="0" fontId="73" fillId="3" borderId="39" xfId="0" applyFont="1" applyFill="1" applyBorder="1" applyAlignment="1">
      <alignment horizontal="center" vertical="center" wrapText="1"/>
    </xf>
    <xf numFmtId="14" fontId="73" fillId="0" borderId="94" xfId="0" applyNumberFormat="1" applyFont="1" applyBorder="1" applyAlignment="1" applyProtection="1">
      <alignment horizontal="center" vertical="center"/>
      <protection locked="0"/>
    </xf>
    <xf numFmtId="0" fontId="73" fillId="0" borderId="69" xfId="0" applyFont="1" applyBorder="1" applyAlignment="1" applyProtection="1">
      <alignment horizontal="center" vertical="center"/>
      <protection locked="0"/>
    </xf>
    <xf numFmtId="0" fontId="74" fillId="0" borderId="112" xfId="0" applyFont="1" applyBorder="1" applyAlignment="1">
      <alignment horizontal="justify" vertical="center" wrapText="1"/>
    </xf>
    <xf numFmtId="0" fontId="74" fillId="0" borderId="37" xfId="0" applyFont="1" applyBorder="1" applyAlignment="1">
      <alignment horizontal="justify" vertical="center" wrapText="1"/>
    </xf>
    <xf numFmtId="0" fontId="68" fillId="0" borderId="2" xfId="0" applyFont="1" applyBorder="1" applyAlignment="1" applyProtection="1">
      <alignment horizontal="center" vertical="center"/>
    </xf>
    <xf numFmtId="0" fontId="70" fillId="3" borderId="23" xfId="0" applyFont="1" applyFill="1" applyBorder="1" applyAlignment="1">
      <alignment horizontal="left" vertical="center" wrapText="1"/>
    </xf>
    <xf numFmtId="0" fontId="75" fillId="17" borderId="2" xfId="0" applyFont="1" applyFill="1" applyBorder="1" applyAlignment="1" applyProtection="1">
      <alignment horizontal="center" vertical="center"/>
      <protection hidden="1"/>
    </xf>
    <xf numFmtId="0" fontId="73" fillId="3" borderId="2" xfId="0" applyFont="1" applyFill="1" applyBorder="1" applyAlignment="1" applyProtection="1">
      <alignment horizontal="center" vertical="center" textRotation="90"/>
      <protection locked="0"/>
    </xf>
    <xf numFmtId="0" fontId="75" fillId="0" borderId="2" xfId="0" applyFont="1" applyBorder="1" applyAlignment="1" applyProtection="1">
      <alignment horizontal="center" vertical="center" textRotation="90"/>
      <protection locked="0"/>
    </xf>
    <xf numFmtId="9" fontId="75" fillId="17" borderId="2" xfId="0" applyNumberFormat="1" applyFont="1" applyFill="1" applyBorder="1" applyAlignment="1" applyProtection="1">
      <alignment horizontal="center" vertical="center"/>
      <protection hidden="1"/>
    </xf>
    <xf numFmtId="0" fontId="73" fillId="0" borderId="2" xfId="0" applyFont="1" applyBorder="1" applyAlignment="1" applyProtection="1">
      <alignment horizontal="center" vertical="center" textRotation="90"/>
      <protection locked="0"/>
    </xf>
    <xf numFmtId="164" fontId="73" fillId="0" borderId="2" xfId="1" applyNumberFormat="1" applyFont="1" applyBorder="1" applyAlignment="1">
      <alignment horizontal="center" vertical="center"/>
    </xf>
    <xf numFmtId="0" fontId="72" fillId="17" borderId="2" xfId="0" applyFont="1" applyFill="1" applyBorder="1" applyAlignment="1" applyProtection="1">
      <alignment horizontal="center" vertical="center" textRotation="90" wrapText="1"/>
      <protection hidden="1"/>
    </xf>
    <xf numFmtId="9" fontId="73" fillId="17" borderId="3" xfId="0" applyNumberFormat="1" applyFont="1" applyFill="1" applyBorder="1" applyAlignment="1" applyProtection="1">
      <alignment horizontal="center" vertical="center"/>
      <protection hidden="1"/>
    </xf>
    <xf numFmtId="0" fontId="72" fillId="17" borderId="2" xfId="0" applyFont="1" applyFill="1" applyBorder="1" applyAlignment="1" applyProtection="1">
      <alignment horizontal="center" vertical="center" textRotation="90"/>
      <protection hidden="1"/>
    </xf>
    <xf numFmtId="0" fontId="73" fillId="0" borderId="3" xfId="0" applyFont="1" applyBorder="1" applyAlignment="1" applyProtection="1">
      <alignment horizontal="center" vertical="center" textRotation="90"/>
      <protection locked="0"/>
    </xf>
    <xf numFmtId="0" fontId="73" fillId="0" borderId="23" xfId="0" applyFont="1" applyFill="1" applyBorder="1" applyAlignment="1">
      <alignment horizontal="center" vertical="center" wrapText="1"/>
    </xf>
    <xf numFmtId="0" fontId="73" fillId="3" borderId="81" xfId="0" applyFont="1" applyFill="1" applyBorder="1" applyAlignment="1">
      <alignment horizontal="center" vertical="center" wrapText="1"/>
    </xf>
    <xf numFmtId="14" fontId="73" fillId="0" borderId="109" xfId="0" applyNumberFormat="1" applyFont="1" applyBorder="1" applyAlignment="1" applyProtection="1">
      <alignment horizontal="center" vertical="center"/>
      <protection locked="0"/>
    </xf>
    <xf numFmtId="0" fontId="73" fillId="0" borderId="71" xfId="0" applyFont="1" applyBorder="1" applyAlignment="1" applyProtection="1">
      <alignment horizontal="center" vertical="center"/>
      <protection locked="0"/>
    </xf>
    <xf numFmtId="0" fontId="73" fillId="3" borderId="23" xfId="0" applyFont="1" applyFill="1" applyBorder="1" applyAlignment="1">
      <alignment horizontal="left" vertical="center" wrapText="1"/>
    </xf>
    <xf numFmtId="0" fontId="73" fillId="17" borderId="2" xfId="0" applyFont="1" applyFill="1" applyBorder="1" applyAlignment="1" applyProtection="1">
      <alignment horizontal="center" vertical="center"/>
      <protection hidden="1"/>
    </xf>
    <xf numFmtId="9" fontId="73" fillId="17" borderId="2" xfId="0" applyNumberFormat="1" applyFont="1" applyFill="1" applyBorder="1" applyAlignment="1" applyProtection="1">
      <alignment horizontal="center" vertical="center"/>
      <protection hidden="1"/>
    </xf>
    <xf numFmtId="0" fontId="72" fillId="0" borderId="2" xfId="0" applyFont="1" applyBorder="1" applyAlignment="1" applyProtection="1">
      <alignment horizontal="center" vertical="center"/>
    </xf>
    <xf numFmtId="0" fontId="73" fillId="3" borderId="23" xfId="0" applyFont="1" applyFill="1" applyBorder="1" applyAlignment="1">
      <alignment horizontal="center" vertical="center" wrapText="1"/>
    </xf>
    <xf numFmtId="0" fontId="73" fillId="3" borderId="79" xfId="0" applyFont="1" applyFill="1" applyBorder="1" applyAlignment="1">
      <alignment horizontal="center" vertical="center" wrapText="1"/>
    </xf>
    <xf numFmtId="0" fontId="76" fillId="0" borderId="74" xfId="0" applyFont="1" applyBorder="1" applyAlignment="1" applyProtection="1">
      <alignment horizontal="center" vertical="center"/>
    </xf>
    <xf numFmtId="0" fontId="73" fillId="3" borderId="30" xfId="0" applyFont="1" applyFill="1" applyBorder="1" applyAlignment="1">
      <alignment horizontal="left" vertical="center" wrapText="1"/>
    </xf>
    <xf numFmtId="0" fontId="73" fillId="17" borderId="74" xfId="0" applyFont="1" applyFill="1" applyBorder="1" applyAlignment="1" applyProtection="1">
      <alignment horizontal="center" vertical="center"/>
      <protection hidden="1"/>
    </xf>
    <xf numFmtId="0" fontId="73" fillId="3" borderId="74" xfId="0" applyFont="1" applyFill="1" applyBorder="1" applyAlignment="1" applyProtection="1">
      <alignment horizontal="center" vertical="center" textRotation="90"/>
      <protection locked="0"/>
    </xf>
    <xf numFmtId="0" fontId="73" fillId="0" borderId="74" xfId="0" applyFont="1" applyBorder="1" applyAlignment="1" applyProtection="1">
      <alignment horizontal="center" vertical="center" textRotation="90"/>
      <protection locked="0"/>
    </xf>
    <xf numFmtId="9" fontId="73" fillId="17" borderId="74" xfId="0" applyNumberFormat="1" applyFont="1" applyFill="1" applyBorder="1" applyAlignment="1" applyProtection="1">
      <alignment horizontal="center" vertical="center"/>
      <protection hidden="1"/>
    </xf>
    <xf numFmtId="164" fontId="73" fillId="0" borderId="74" xfId="1" applyNumberFormat="1" applyFont="1" applyBorder="1" applyAlignment="1">
      <alignment horizontal="center" vertical="center"/>
    </xf>
    <xf numFmtId="0" fontId="72" fillId="17" borderId="74" xfId="0" applyFont="1" applyFill="1" applyBorder="1" applyAlignment="1" applyProtection="1">
      <alignment horizontal="center" vertical="center" textRotation="90" wrapText="1"/>
      <protection hidden="1"/>
    </xf>
    <xf numFmtId="0" fontId="72" fillId="17" borderId="74" xfId="0" applyFont="1" applyFill="1" applyBorder="1" applyAlignment="1" applyProtection="1">
      <alignment horizontal="center" vertical="center" textRotation="90"/>
      <protection hidden="1"/>
    </xf>
    <xf numFmtId="0" fontId="73" fillId="3" borderId="80" xfId="0" applyFont="1" applyFill="1" applyBorder="1" applyAlignment="1">
      <alignment horizontal="center" vertical="center" wrapText="1"/>
    </xf>
    <xf numFmtId="0" fontId="73" fillId="3" borderId="83" xfId="0" applyFont="1" applyFill="1" applyBorder="1" applyAlignment="1">
      <alignment horizontal="center" vertical="center" wrapText="1"/>
    </xf>
    <xf numFmtId="14" fontId="73" fillId="0" borderId="110" xfId="0" applyNumberFormat="1" applyFont="1" applyBorder="1" applyAlignment="1" applyProtection="1">
      <alignment horizontal="center" vertical="center"/>
      <protection locked="0"/>
    </xf>
    <xf numFmtId="0" fontId="73" fillId="0" borderId="75" xfId="0" applyFont="1" applyBorder="1" applyAlignment="1" applyProtection="1">
      <alignment horizontal="center" vertical="center"/>
      <protection locked="0"/>
    </xf>
    <xf numFmtId="49" fontId="70" fillId="0" borderId="23" xfId="0" applyNumberFormat="1" applyFont="1" applyBorder="1" applyAlignment="1" applyProtection="1">
      <alignment horizontal="center" vertical="center" wrapText="1"/>
      <protection locked="0"/>
    </xf>
    <xf numFmtId="0" fontId="70" fillId="0" borderId="23" xfId="0" applyFont="1" applyBorder="1" applyAlignment="1" applyProtection="1">
      <alignment horizontal="center" vertical="top" wrapText="1"/>
      <protection locked="0"/>
    </xf>
    <xf numFmtId="0" fontId="46" fillId="3" borderId="76" xfId="2" applyFont="1" applyFill="1" applyBorder="1" applyAlignment="1" applyProtection="1">
      <alignment horizontal="left" wrapText="1"/>
    </xf>
    <xf numFmtId="0" fontId="46" fillId="3" borderId="10" xfId="2" applyFont="1" applyFill="1" applyBorder="1" applyAlignment="1" applyProtection="1">
      <alignment horizontal="left" wrapText="1"/>
    </xf>
    <xf numFmtId="0" fontId="47" fillId="14" borderId="38" xfId="2" applyFont="1" applyFill="1" applyBorder="1" applyAlignment="1" applyProtection="1">
      <alignment horizontal="center" vertical="center" wrapText="1"/>
    </xf>
    <xf numFmtId="0" fontId="47" fillId="14" borderId="39" xfId="2" applyFont="1" applyFill="1" applyBorder="1" applyAlignment="1" applyProtection="1">
      <alignment horizontal="center" vertical="center" wrapText="1"/>
    </xf>
    <xf numFmtId="0" fontId="47" fillId="14" borderId="40" xfId="2" applyFont="1" applyFill="1" applyBorder="1" applyAlignment="1" applyProtection="1">
      <alignment horizontal="center" vertical="center" wrapText="1"/>
    </xf>
    <xf numFmtId="0" fontId="46" fillId="0" borderId="9" xfId="2" quotePrefix="1" applyFont="1" applyBorder="1" applyAlignment="1" applyProtection="1">
      <alignment horizontal="left" vertical="center" wrapText="1"/>
    </xf>
    <xf numFmtId="0" fontId="46" fillId="0" borderId="0" xfId="2" quotePrefix="1" applyFont="1" applyBorder="1" applyAlignment="1" applyProtection="1">
      <alignment horizontal="left" vertical="center" wrapText="1"/>
    </xf>
    <xf numFmtId="0" fontId="46" fillId="0" borderId="10" xfId="2" quotePrefix="1" applyFont="1" applyBorder="1" applyAlignment="1" applyProtection="1">
      <alignment horizontal="left" vertical="center" wrapText="1"/>
    </xf>
    <xf numFmtId="0" fontId="46" fillId="0" borderId="58" xfId="2" quotePrefix="1" applyFont="1" applyBorder="1" applyAlignment="1" applyProtection="1">
      <alignment horizontal="left" vertical="center" wrapText="1"/>
    </xf>
    <xf numFmtId="0" fontId="46" fillId="0" borderId="59" xfId="2" quotePrefix="1" applyFont="1" applyBorder="1" applyAlignment="1" applyProtection="1">
      <alignment horizontal="left" vertical="center" wrapText="1"/>
    </xf>
    <xf numFmtId="0" fontId="46" fillId="0" borderId="60" xfId="2" quotePrefix="1" applyFont="1" applyBorder="1" applyAlignment="1" applyProtection="1">
      <alignment horizontal="left" vertical="center" wrapText="1"/>
    </xf>
    <xf numFmtId="0" fontId="48" fillId="3" borderId="41" xfId="2" quotePrefix="1" applyFont="1" applyFill="1" applyBorder="1" applyAlignment="1" applyProtection="1">
      <alignment horizontal="left" vertical="top" wrapText="1"/>
    </xf>
    <xf numFmtId="0" fontId="49" fillId="3" borderId="42" xfId="2" quotePrefix="1" applyFont="1" applyFill="1" applyBorder="1" applyAlignment="1" applyProtection="1">
      <alignment horizontal="left" vertical="top" wrapText="1"/>
    </xf>
    <xf numFmtId="0" fontId="49" fillId="3" borderId="43" xfId="2" quotePrefix="1" applyFont="1" applyFill="1" applyBorder="1" applyAlignment="1" applyProtection="1">
      <alignment horizontal="left" vertical="top" wrapText="1"/>
    </xf>
    <xf numFmtId="0" fontId="46" fillId="0" borderId="9" xfId="2" quotePrefix="1" applyFont="1" applyBorder="1" applyAlignment="1" applyProtection="1">
      <alignment horizontal="left" vertical="top" wrapText="1"/>
    </xf>
    <xf numFmtId="0" fontId="46" fillId="0" borderId="0" xfId="2" quotePrefix="1" applyFont="1" applyBorder="1" applyAlignment="1" applyProtection="1">
      <alignment horizontal="left" vertical="top" wrapText="1"/>
    </xf>
    <xf numFmtId="0" fontId="46" fillId="0" borderId="10" xfId="2" quotePrefix="1" applyFont="1" applyBorder="1" applyAlignment="1" applyProtection="1">
      <alignment horizontal="left" vertical="top" wrapText="1"/>
    </xf>
    <xf numFmtId="0" fontId="51" fillId="14" borderId="44" xfId="3" applyFont="1" applyFill="1" applyBorder="1" applyAlignment="1" applyProtection="1">
      <alignment horizontal="center" vertical="center" wrapText="1"/>
    </xf>
    <xf numFmtId="0" fontId="51" fillId="14" borderId="45" xfId="3" applyFont="1" applyFill="1" applyBorder="1" applyAlignment="1" applyProtection="1">
      <alignment horizontal="center" vertical="center" wrapText="1"/>
    </xf>
    <xf numFmtId="0" fontId="51" fillId="14" borderId="46" xfId="2" applyFont="1" applyFill="1" applyBorder="1" applyAlignment="1" applyProtection="1">
      <alignment horizontal="center" vertical="center"/>
    </xf>
    <xf numFmtId="0" fontId="51" fillId="14" borderId="47" xfId="2" applyFont="1" applyFill="1" applyBorder="1" applyAlignment="1" applyProtection="1">
      <alignment horizontal="center" vertical="center"/>
    </xf>
    <xf numFmtId="0" fontId="1" fillId="3" borderId="58" xfId="2" quotePrefix="1" applyFont="1" applyFill="1" applyBorder="1" applyAlignment="1" applyProtection="1">
      <alignment horizontal="justify" vertical="center" wrapText="1"/>
    </xf>
    <xf numFmtId="0" fontId="1" fillId="3" borderId="59" xfId="2" quotePrefix="1" applyFont="1" applyFill="1" applyBorder="1" applyAlignment="1" applyProtection="1">
      <alignment horizontal="justify" vertical="center" wrapText="1"/>
    </xf>
    <xf numFmtId="0" fontId="1" fillId="3" borderId="60" xfId="2" quotePrefix="1" applyFont="1" applyFill="1" applyBorder="1" applyAlignment="1" applyProtection="1">
      <alignment horizontal="justify" vertical="center" wrapText="1"/>
    </xf>
    <xf numFmtId="0" fontId="51" fillId="3" borderId="48" xfId="3" applyFont="1" applyFill="1" applyBorder="1" applyAlignment="1" applyProtection="1">
      <alignment horizontal="left" vertical="top" wrapText="1" readingOrder="1"/>
    </xf>
    <xf numFmtId="0" fontId="51" fillId="3" borderId="49" xfId="3" applyFont="1" applyFill="1" applyBorder="1" applyAlignment="1" applyProtection="1">
      <alignment horizontal="left" vertical="top" wrapText="1" readingOrder="1"/>
    </xf>
    <xf numFmtId="0" fontId="52" fillId="3" borderId="50" xfId="2" applyFont="1" applyFill="1" applyBorder="1" applyAlignment="1" applyProtection="1">
      <alignment horizontal="justify" vertical="center" wrapText="1"/>
    </xf>
    <xf numFmtId="0" fontId="52" fillId="3" borderId="51" xfId="2" applyFont="1" applyFill="1" applyBorder="1" applyAlignment="1" applyProtection="1">
      <alignment horizontal="justify" vertical="center" wrapText="1"/>
    </xf>
    <xf numFmtId="0" fontId="51" fillId="3" borderId="52" xfId="0" applyFont="1" applyFill="1" applyBorder="1" applyAlignment="1" applyProtection="1">
      <alignment horizontal="left" vertical="center" wrapText="1"/>
    </xf>
    <xf numFmtId="0" fontId="51" fillId="3" borderId="53" xfId="0" applyFont="1" applyFill="1" applyBorder="1" applyAlignment="1" applyProtection="1">
      <alignment horizontal="left" vertical="center" wrapText="1"/>
    </xf>
    <xf numFmtId="0" fontId="52" fillId="3" borderId="54" xfId="2" applyFont="1" applyFill="1" applyBorder="1" applyAlignment="1" applyProtection="1">
      <alignment horizontal="justify" vertical="center" wrapText="1"/>
    </xf>
    <xf numFmtId="0" fontId="52" fillId="3" borderId="55" xfId="2" applyFont="1" applyFill="1" applyBorder="1" applyAlignment="1" applyProtection="1">
      <alignment horizontal="justify" vertical="center" wrapText="1"/>
    </xf>
    <xf numFmtId="0" fontId="46" fillId="3" borderId="9" xfId="2" applyFont="1" applyFill="1" applyBorder="1" applyAlignment="1" applyProtection="1">
      <alignment horizontal="left" vertical="top" wrapText="1"/>
    </xf>
    <xf numFmtId="0" fontId="46" fillId="3" borderId="0" xfId="2" applyFont="1" applyFill="1" applyBorder="1" applyAlignment="1" applyProtection="1">
      <alignment horizontal="left" vertical="top" wrapText="1"/>
    </xf>
    <xf numFmtId="0" fontId="46" fillId="3" borderId="10" xfId="2" applyFont="1" applyFill="1" applyBorder="1" applyAlignment="1" applyProtection="1">
      <alignment horizontal="left" vertical="top" wrapText="1"/>
    </xf>
    <xf numFmtId="0" fontId="51" fillId="3" borderId="61" xfId="0" applyFont="1" applyFill="1" applyBorder="1" applyAlignment="1" applyProtection="1">
      <alignment horizontal="left" vertical="center" wrapText="1"/>
    </xf>
    <xf numFmtId="0" fontId="51" fillId="3" borderId="62" xfId="0" applyFont="1" applyFill="1" applyBorder="1" applyAlignment="1" applyProtection="1">
      <alignment horizontal="left" vertical="center" wrapText="1"/>
    </xf>
    <xf numFmtId="0" fontId="51" fillId="3" borderId="63" xfId="0" applyFont="1" applyFill="1" applyBorder="1" applyAlignment="1" applyProtection="1">
      <alignment horizontal="left" vertical="center" wrapText="1"/>
    </xf>
    <xf numFmtId="0" fontId="51" fillId="3" borderId="64" xfId="0" applyFont="1" applyFill="1" applyBorder="1" applyAlignment="1" applyProtection="1">
      <alignment horizontal="left" vertical="center" wrapText="1"/>
    </xf>
    <xf numFmtId="0" fontId="52" fillId="3" borderId="56" xfId="0" applyFont="1" applyFill="1" applyBorder="1" applyAlignment="1" applyProtection="1">
      <alignment horizontal="justify" vertical="center" wrapText="1"/>
    </xf>
    <xf numFmtId="0" fontId="52" fillId="3" borderId="57" xfId="0" applyFont="1" applyFill="1" applyBorder="1" applyAlignment="1" applyProtection="1">
      <alignment horizontal="justify" vertical="center" wrapText="1"/>
    </xf>
    <xf numFmtId="0" fontId="57" fillId="7" borderId="82" xfId="0" applyFont="1" applyFill="1" applyBorder="1" applyAlignment="1">
      <alignment horizontal="center" vertical="center"/>
    </xf>
    <xf numFmtId="0" fontId="57" fillId="7" borderId="81" xfId="0" applyFont="1" applyFill="1" applyBorder="1" applyAlignment="1">
      <alignment horizontal="center" vertical="center"/>
    </xf>
    <xf numFmtId="0" fontId="56" fillId="0" borderId="7" xfId="0" applyFont="1" applyBorder="1" applyAlignment="1" applyProtection="1">
      <alignment horizontal="center" vertical="center"/>
    </xf>
    <xf numFmtId="0" fontId="56" fillId="0" borderId="9" xfId="0" applyFont="1" applyBorder="1" applyAlignment="1" applyProtection="1">
      <alignment horizontal="center" vertical="center"/>
    </xf>
    <xf numFmtId="9" fontId="73" fillId="17" borderId="67" xfId="0" applyNumberFormat="1" applyFont="1" applyFill="1" applyBorder="1" applyAlignment="1" applyProtection="1">
      <alignment horizontal="center" vertical="center" wrapText="1"/>
      <protection hidden="1"/>
    </xf>
    <xf numFmtId="9" fontId="73" fillId="17" borderId="5" xfId="0" applyNumberFormat="1" applyFont="1" applyFill="1" applyBorder="1" applyAlignment="1" applyProtection="1">
      <alignment horizontal="center" vertical="center" wrapText="1"/>
      <protection hidden="1"/>
    </xf>
    <xf numFmtId="9" fontId="73" fillId="17" borderId="73" xfId="0" applyNumberFormat="1" applyFont="1" applyFill="1" applyBorder="1" applyAlignment="1" applyProtection="1">
      <alignment horizontal="center" vertical="center" wrapText="1"/>
      <protection hidden="1"/>
    </xf>
    <xf numFmtId="0" fontId="57" fillId="16" borderId="23" xfId="0" applyFont="1" applyFill="1" applyBorder="1" applyAlignment="1">
      <alignment horizontal="center" vertical="center" textRotation="90" wrapText="1"/>
    </xf>
    <xf numFmtId="0" fontId="57" fillId="16" borderId="65" xfId="0" applyFont="1" applyFill="1" applyBorder="1" applyAlignment="1">
      <alignment horizontal="center" vertical="center" textRotation="90" wrapText="1"/>
    </xf>
    <xf numFmtId="0" fontId="56" fillId="7" borderId="27" xfId="0" applyFont="1" applyFill="1" applyBorder="1" applyAlignment="1">
      <alignment horizontal="center" vertical="center"/>
    </xf>
    <xf numFmtId="0" fontId="56" fillId="7" borderId="23" xfId="0" applyFont="1" applyFill="1" applyBorder="1" applyAlignment="1">
      <alignment horizontal="center" vertical="center"/>
    </xf>
    <xf numFmtId="0" fontId="57" fillId="16" borderId="23" xfId="0" applyFont="1" applyFill="1" applyBorder="1" applyAlignment="1">
      <alignment horizontal="center" vertical="center" wrapText="1"/>
    </xf>
    <xf numFmtId="0" fontId="57" fillId="16" borderId="65" xfId="0" applyFont="1" applyFill="1" applyBorder="1" applyAlignment="1">
      <alignment horizontal="center" vertical="center" wrapText="1"/>
    </xf>
    <xf numFmtId="0" fontId="57" fillId="16" borderId="33" xfId="0" applyFont="1" applyFill="1" applyBorder="1" applyAlignment="1">
      <alignment horizontal="center" vertical="center" wrapText="1"/>
    </xf>
    <xf numFmtId="0" fontId="57" fillId="16" borderId="90" xfId="0" applyFont="1" applyFill="1" applyBorder="1" applyAlignment="1">
      <alignment horizontal="center" vertical="center" wrapText="1"/>
    </xf>
    <xf numFmtId="0" fontId="70" fillId="0" borderId="95" xfId="0" applyFont="1" applyBorder="1" applyAlignment="1" applyProtection="1">
      <alignment horizontal="center" vertical="center"/>
      <protection locked="0"/>
    </xf>
    <xf numFmtId="0" fontId="70" fillId="0" borderId="102" xfId="0" applyFont="1" applyBorder="1" applyAlignment="1" applyProtection="1">
      <alignment horizontal="center" vertical="center"/>
      <protection locked="0"/>
    </xf>
    <xf numFmtId="0" fontId="70" fillId="0" borderId="103" xfId="0" applyFont="1" applyBorder="1" applyAlignment="1" applyProtection="1">
      <alignment horizontal="center" vertical="center"/>
      <protection locked="0"/>
    </xf>
    <xf numFmtId="0" fontId="72" fillId="17" borderId="67" xfId="0" applyFont="1" applyFill="1" applyBorder="1" applyAlignment="1" applyProtection="1">
      <alignment horizontal="center" vertical="center" wrapText="1"/>
      <protection hidden="1"/>
    </xf>
    <xf numFmtId="0" fontId="72" fillId="17" borderId="5" xfId="0" applyFont="1" applyFill="1" applyBorder="1" applyAlignment="1" applyProtection="1">
      <alignment horizontal="center" vertical="center" wrapText="1"/>
      <protection hidden="1"/>
    </xf>
    <xf numFmtId="0" fontId="72" fillId="17" borderId="73" xfId="0" applyFont="1" applyFill="1" applyBorder="1" applyAlignment="1" applyProtection="1">
      <alignment horizontal="center" vertical="center" wrapText="1"/>
      <protection hidden="1"/>
    </xf>
    <xf numFmtId="0" fontId="72" fillId="17" borderId="67" xfId="0" applyFont="1" applyFill="1" applyBorder="1" applyAlignment="1" applyProtection="1">
      <alignment horizontal="center" vertical="center"/>
      <protection hidden="1"/>
    </xf>
    <xf numFmtId="0" fontId="72" fillId="17" borderId="5" xfId="0" applyFont="1" applyFill="1" applyBorder="1" applyAlignment="1" applyProtection="1">
      <alignment horizontal="center" vertical="center"/>
      <protection hidden="1"/>
    </xf>
    <xf numFmtId="0" fontId="72" fillId="17" borderId="73" xfId="0" applyFont="1" applyFill="1" applyBorder="1" applyAlignment="1" applyProtection="1">
      <alignment horizontal="center" vertical="center"/>
      <protection hidden="1"/>
    </xf>
    <xf numFmtId="9" fontId="73" fillId="0" borderId="67" xfId="0" applyNumberFormat="1" applyFont="1" applyBorder="1" applyAlignment="1" applyProtection="1">
      <alignment horizontal="center" vertical="center" wrapText="1"/>
      <protection locked="0"/>
    </xf>
    <xf numFmtId="9" fontId="73" fillId="0" borderId="5" xfId="0" applyNumberFormat="1" applyFont="1" applyBorder="1" applyAlignment="1" applyProtection="1">
      <alignment horizontal="center" vertical="center" wrapText="1"/>
      <protection locked="0"/>
    </xf>
    <xf numFmtId="9" fontId="73" fillId="0" borderId="73" xfId="0" applyNumberFormat="1" applyFont="1" applyBorder="1" applyAlignment="1" applyProtection="1">
      <alignment horizontal="center" vertical="center" wrapText="1"/>
      <protection locked="0"/>
    </xf>
    <xf numFmtId="9" fontId="73" fillId="0" borderId="67" xfId="0" applyNumberFormat="1" applyFont="1" applyBorder="1" applyAlignment="1" applyProtection="1">
      <alignment horizontal="center" vertical="center" wrapText="1"/>
      <protection hidden="1"/>
    </xf>
    <xf numFmtId="9" fontId="73" fillId="0" borderId="5" xfId="0" applyNumberFormat="1" applyFont="1" applyBorder="1" applyAlignment="1" applyProtection="1">
      <alignment horizontal="center" vertical="center" wrapText="1"/>
      <protection hidden="1"/>
    </xf>
    <xf numFmtId="9" fontId="73" fillId="0" borderId="73" xfId="0" applyNumberFormat="1" applyFont="1" applyBorder="1" applyAlignment="1" applyProtection="1">
      <alignment horizontal="center" vertical="center" wrapText="1"/>
      <protection hidden="1"/>
    </xf>
    <xf numFmtId="0" fontId="55" fillId="3" borderId="7" xfId="0" applyFont="1" applyFill="1" applyBorder="1" applyAlignment="1">
      <alignment horizontal="center" vertical="center"/>
    </xf>
    <xf numFmtId="0" fontId="55" fillId="3" borderId="14" xfId="0" applyFont="1" applyFill="1" applyBorder="1" applyAlignment="1">
      <alignment horizontal="center" vertical="center"/>
    </xf>
    <xf numFmtId="0" fontId="55" fillId="3" borderId="8" xfId="0" applyFont="1" applyFill="1" applyBorder="1" applyAlignment="1">
      <alignment horizontal="center" vertical="center"/>
    </xf>
    <xf numFmtId="0" fontId="55" fillId="3" borderId="11" xfId="0" applyFont="1" applyFill="1" applyBorder="1" applyAlignment="1">
      <alignment horizontal="center" vertical="center"/>
    </xf>
    <xf numFmtId="0" fontId="55" fillId="3" borderId="13" xfId="0" applyFont="1" applyFill="1" applyBorder="1" applyAlignment="1">
      <alignment horizontal="center" vertical="center"/>
    </xf>
    <xf numFmtId="0" fontId="55" fillId="3" borderId="12" xfId="0" applyFont="1" applyFill="1" applyBorder="1" applyAlignment="1">
      <alignment horizontal="center" vertical="center"/>
    </xf>
    <xf numFmtId="0" fontId="40" fillId="7" borderId="27" xfId="0" applyFont="1" applyFill="1" applyBorder="1" applyAlignment="1">
      <alignment horizontal="left" vertical="center"/>
    </xf>
    <xf numFmtId="0" fontId="40" fillId="7" borderId="23" xfId="0" applyFont="1" applyFill="1" applyBorder="1" applyAlignment="1">
      <alignment horizontal="left" vertical="center"/>
    </xf>
    <xf numFmtId="0" fontId="57" fillId="16" borderId="23" xfId="0" applyFont="1" applyFill="1" applyBorder="1" applyAlignment="1">
      <alignment horizontal="center" vertical="center"/>
    </xf>
    <xf numFmtId="0" fontId="57" fillId="16" borderId="65" xfId="0" applyFont="1" applyFill="1" applyBorder="1" applyAlignment="1">
      <alignment horizontal="center" vertical="center"/>
    </xf>
    <xf numFmtId="0" fontId="14" fillId="3" borderId="82" xfId="0" applyFont="1" applyFill="1" applyBorder="1" applyAlignment="1" applyProtection="1">
      <alignment horizontal="left" vertical="center" wrapText="1"/>
      <protection locked="0"/>
    </xf>
    <xf numFmtId="0" fontId="14" fillId="3" borderId="81" xfId="0" applyFont="1" applyFill="1" applyBorder="1" applyAlignment="1" applyProtection="1">
      <alignment horizontal="left" vertical="center" wrapText="1"/>
      <protection locked="0"/>
    </xf>
    <xf numFmtId="0" fontId="14" fillId="3" borderId="79" xfId="0" applyFont="1" applyFill="1" applyBorder="1" applyAlignment="1" applyProtection="1">
      <alignment horizontal="left" vertical="center" wrapText="1"/>
      <protection locked="0"/>
    </xf>
    <xf numFmtId="0" fontId="14" fillId="3" borderId="65" xfId="0" applyFont="1" applyFill="1" applyBorder="1" applyAlignment="1" applyProtection="1">
      <alignment horizontal="left" vertical="center" wrapText="1"/>
      <protection locked="0"/>
    </xf>
    <xf numFmtId="0" fontId="40" fillId="7" borderId="89" xfId="0" applyFont="1" applyFill="1" applyBorder="1" applyAlignment="1">
      <alignment horizontal="left" vertical="center"/>
    </xf>
    <xf numFmtId="0" fontId="40" fillId="7" borderId="65" xfId="0" applyFont="1" applyFill="1" applyBorder="1" applyAlignment="1">
      <alignment horizontal="left" vertical="center"/>
    </xf>
    <xf numFmtId="0" fontId="14" fillId="3" borderId="23" xfId="0" applyFont="1" applyFill="1" applyBorder="1" applyAlignment="1" applyProtection="1">
      <alignment horizontal="left" vertical="center"/>
      <protection locked="0"/>
    </xf>
    <xf numFmtId="0" fontId="0" fillId="3" borderId="0" xfId="0" applyFont="1" applyFill="1" applyBorder="1" applyAlignment="1">
      <alignment horizontal="left" vertical="center"/>
    </xf>
    <xf numFmtId="9" fontId="0" fillId="17" borderId="67" xfId="0" applyNumberFormat="1" applyFont="1" applyFill="1" applyBorder="1" applyAlignment="1" applyProtection="1">
      <alignment horizontal="center" vertical="center" wrapText="1"/>
      <protection hidden="1"/>
    </xf>
    <xf numFmtId="9" fontId="0" fillId="17" borderId="5" xfId="0" applyNumberFormat="1" applyFont="1" applyFill="1" applyBorder="1" applyAlignment="1" applyProtection="1">
      <alignment horizontal="center" vertical="center" wrapText="1"/>
      <protection hidden="1"/>
    </xf>
    <xf numFmtId="9" fontId="0" fillId="17" borderId="73" xfId="0" applyNumberFormat="1" applyFont="1" applyFill="1" applyBorder="1" applyAlignment="1" applyProtection="1">
      <alignment horizontal="center" vertical="center" wrapText="1"/>
      <protection hidden="1"/>
    </xf>
    <xf numFmtId="0" fontId="59" fillId="17" borderId="67" xfId="0" applyFont="1" applyFill="1" applyBorder="1" applyAlignment="1" applyProtection="1">
      <alignment horizontal="center" vertical="center"/>
      <protection hidden="1"/>
    </xf>
    <xf numFmtId="0" fontId="59" fillId="17" borderId="5" xfId="0" applyFont="1" applyFill="1" applyBorder="1" applyAlignment="1" applyProtection="1">
      <alignment horizontal="center" vertical="center"/>
      <protection hidden="1"/>
    </xf>
    <xf numFmtId="0" fontId="59" fillId="17" borderId="73" xfId="0" applyFont="1" applyFill="1" applyBorder="1" applyAlignment="1" applyProtection="1">
      <alignment horizontal="center" vertical="center"/>
      <protection hidden="1"/>
    </xf>
    <xf numFmtId="0" fontId="69" fillId="0" borderId="67" xfId="0" applyFont="1" applyBorder="1" applyAlignment="1" applyProtection="1">
      <alignment horizontal="center" vertical="center" wrapText="1"/>
      <protection locked="0"/>
    </xf>
    <xf numFmtId="0" fontId="69" fillId="0" borderId="5" xfId="0" applyFont="1" applyBorder="1" applyAlignment="1" applyProtection="1">
      <alignment horizontal="center" vertical="center" wrapText="1"/>
      <protection locked="0"/>
    </xf>
    <xf numFmtId="0" fontId="69" fillId="0" borderId="73" xfId="0" applyFont="1" applyBorder="1" applyAlignment="1" applyProtection="1">
      <alignment horizontal="center" vertical="center" wrapText="1"/>
      <protection locked="0"/>
    </xf>
    <xf numFmtId="0" fontId="56" fillId="0" borderId="84" xfId="0" applyFont="1" applyBorder="1" applyAlignment="1" applyProtection="1">
      <alignment horizontal="center" vertical="center"/>
    </xf>
    <xf numFmtId="0" fontId="56" fillId="0" borderId="85" xfId="0" applyFont="1" applyBorder="1" applyAlignment="1" applyProtection="1">
      <alignment horizontal="center" vertical="center"/>
    </xf>
    <xf numFmtId="0" fontId="56" fillId="0" borderId="86" xfId="0" applyFont="1" applyBorder="1" applyAlignment="1" applyProtection="1">
      <alignment horizontal="center" vertical="center"/>
    </xf>
    <xf numFmtId="0" fontId="0" fillId="0" borderId="67"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73" xfId="0" applyFont="1" applyBorder="1" applyAlignment="1" applyProtection="1">
      <alignment horizontal="center" vertical="center" wrapText="1"/>
      <protection locked="0"/>
    </xf>
    <xf numFmtId="0" fontId="0" fillId="0" borderId="67" xfId="0" applyFont="1" applyBorder="1" applyAlignment="1" applyProtection="1">
      <alignment horizontal="center" vertical="top" wrapText="1"/>
      <protection locked="0"/>
    </xf>
    <xf numFmtId="0" fontId="0" fillId="0" borderId="5" xfId="0" applyFont="1" applyBorder="1" applyAlignment="1" applyProtection="1">
      <alignment horizontal="center" vertical="top" wrapText="1"/>
      <protection locked="0"/>
    </xf>
    <xf numFmtId="0" fontId="0" fillId="0" borderId="73" xfId="0" applyFont="1" applyBorder="1" applyAlignment="1" applyProtection="1">
      <alignment horizontal="center" vertical="top" wrapText="1"/>
      <protection locked="0"/>
    </xf>
    <xf numFmtId="0" fontId="33" fillId="0" borderId="67" xfId="0" applyFont="1" applyBorder="1" applyAlignment="1" applyProtection="1">
      <alignment horizontal="center" vertical="center" wrapText="1"/>
      <protection locked="0"/>
    </xf>
    <xf numFmtId="0" fontId="33" fillId="0" borderId="5" xfId="0" applyFont="1" applyBorder="1" applyAlignment="1" applyProtection="1">
      <alignment horizontal="center" vertical="center" wrapText="1"/>
      <protection locked="0"/>
    </xf>
    <xf numFmtId="0" fontId="33" fillId="0" borderId="73" xfId="0" applyFont="1" applyBorder="1" applyAlignment="1" applyProtection="1">
      <alignment horizontal="center" vertical="center" wrapText="1"/>
      <protection locked="0"/>
    </xf>
    <xf numFmtId="0" fontId="58" fillId="3" borderId="67" xfId="0" applyFont="1" applyFill="1" applyBorder="1" applyAlignment="1" applyProtection="1">
      <alignment horizontal="center" vertical="center" wrapText="1"/>
      <protection locked="0"/>
    </xf>
    <xf numFmtId="0" fontId="58" fillId="3" borderId="5" xfId="0" applyFont="1" applyFill="1" applyBorder="1" applyAlignment="1" applyProtection="1">
      <alignment horizontal="center" vertical="center" wrapText="1"/>
      <protection locked="0"/>
    </xf>
    <xf numFmtId="0" fontId="58" fillId="3" borderId="73" xfId="0" applyFont="1" applyFill="1" applyBorder="1" applyAlignment="1" applyProtection="1">
      <alignment horizontal="center" vertical="center" wrapText="1"/>
      <protection locked="0"/>
    </xf>
    <xf numFmtId="0" fontId="71" fillId="7" borderId="67" xfId="0" applyFont="1" applyFill="1" applyBorder="1" applyAlignment="1" applyProtection="1">
      <alignment horizontal="center" vertical="center" wrapText="1"/>
      <protection locked="0"/>
    </xf>
    <xf numFmtId="0" fontId="71" fillId="7" borderId="5" xfId="0" applyFont="1" applyFill="1" applyBorder="1" applyAlignment="1" applyProtection="1">
      <alignment horizontal="center" vertical="center" wrapText="1"/>
      <protection locked="0"/>
    </xf>
    <xf numFmtId="0" fontId="71" fillId="7" borderId="73" xfId="0" applyFont="1" applyFill="1" applyBorder="1" applyAlignment="1" applyProtection="1">
      <alignment horizontal="center" vertical="center" wrapText="1"/>
      <protection locked="0"/>
    </xf>
    <xf numFmtId="0" fontId="70" fillId="0" borderId="104" xfId="0" applyFont="1" applyBorder="1" applyAlignment="1" applyProtection="1">
      <alignment horizontal="center" vertical="center" wrapText="1"/>
      <protection locked="0"/>
    </xf>
    <xf numFmtId="0" fontId="70" fillId="0" borderId="105" xfId="0" applyFont="1" applyBorder="1" applyAlignment="1" applyProtection="1">
      <alignment horizontal="center" vertical="center" wrapText="1"/>
      <protection locked="0"/>
    </xf>
    <xf numFmtId="0" fontId="70" fillId="0" borderId="106" xfId="0" applyFont="1" applyBorder="1" applyAlignment="1" applyProtection="1">
      <alignment horizontal="center" vertical="center" wrapText="1"/>
      <protection locked="0"/>
    </xf>
    <xf numFmtId="0" fontId="57" fillId="16" borderId="27" xfId="0" applyFont="1" applyFill="1" applyBorder="1" applyAlignment="1">
      <alignment horizontal="center" vertical="center" textRotation="90"/>
    </xf>
    <xf numFmtId="0" fontId="57" fillId="16" borderId="89" xfId="0" applyFont="1" applyFill="1" applyBorder="1" applyAlignment="1">
      <alignment horizontal="center" vertical="center" textRotation="90"/>
    </xf>
    <xf numFmtId="0" fontId="0" fillId="0" borderId="67"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73" xfId="0" applyFont="1" applyBorder="1" applyAlignment="1" applyProtection="1">
      <alignment horizontal="center" vertical="center"/>
      <protection locked="0"/>
    </xf>
    <xf numFmtId="0" fontId="59" fillId="17" borderId="67" xfId="0" applyFont="1" applyFill="1" applyBorder="1" applyAlignment="1" applyProtection="1">
      <alignment horizontal="center" vertical="center" wrapText="1"/>
      <protection hidden="1"/>
    </xf>
    <xf numFmtId="0" fontId="59" fillId="17" borderId="5" xfId="0" applyFont="1" applyFill="1" applyBorder="1" applyAlignment="1" applyProtection="1">
      <alignment horizontal="center" vertical="center" wrapText="1"/>
      <protection hidden="1"/>
    </xf>
    <xf numFmtId="0" fontId="59" fillId="17" borderId="73" xfId="0" applyFont="1" applyFill="1" applyBorder="1" applyAlignment="1" applyProtection="1">
      <alignment horizontal="center" vertical="center" wrapText="1"/>
      <protection hidden="1"/>
    </xf>
    <xf numFmtId="0" fontId="68" fillId="0" borderId="66" xfId="0" applyFont="1" applyBorder="1" applyAlignment="1" applyProtection="1">
      <alignment horizontal="center" vertical="center"/>
    </xf>
    <xf numFmtId="0" fontId="68" fillId="0" borderId="70" xfId="0" applyFont="1" applyBorder="1" applyAlignment="1" applyProtection="1">
      <alignment horizontal="center" vertical="center"/>
    </xf>
    <xf numFmtId="0" fontId="68" fillId="0" borderId="72" xfId="0" applyFont="1" applyBorder="1" applyAlignment="1" applyProtection="1">
      <alignment horizontal="center" vertical="center"/>
    </xf>
    <xf numFmtId="0" fontId="56" fillId="0" borderId="66" xfId="0" applyFont="1" applyBorder="1" applyAlignment="1" applyProtection="1">
      <alignment horizontal="center" vertical="top"/>
    </xf>
    <xf numFmtId="0" fontId="56" fillId="0" borderId="70" xfId="0" applyFont="1" applyBorder="1" applyAlignment="1" applyProtection="1">
      <alignment horizontal="center" vertical="top"/>
    </xf>
    <xf numFmtId="0" fontId="56" fillId="0" borderId="72" xfId="0" applyFont="1" applyBorder="1" applyAlignment="1" applyProtection="1">
      <alignment horizontal="center" vertical="top"/>
    </xf>
    <xf numFmtId="0" fontId="58" fillId="3" borderId="67" xfId="0" applyFont="1" applyFill="1" applyBorder="1" applyAlignment="1" applyProtection="1">
      <alignment horizontal="center" vertical="top" wrapText="1"/>
      <protection locked="0"/>
    </xf>
    <xf numFmtId="0" fontId="58" fillId="3" borderId="5" xfId="0" applyFont="1" applyFill="1" applyBorder="1" applyAlignment="1" applyProtection="1">
      <alignment horizontal="center" vertical="top" wrapText="1"/>
      <protection locked="0"/>
    </xf>
    <xf numFmtId="0" fontId="58" fillId="3" borderId="73" xfId="0" applyFont="1" applyFill="1" applyBorder="1" applyAlignment="1" applyProtection="1">
      <alignment horizontal="center" vertical="top" wrapText="1"/>
      <protection locked="0"/>
    </xf>
    <xf numFmtId="0" fontId="33" fillId="0" borderId="67" xfId="0" applyFont="1" applyBorder="1" applyAlignment="1" applyProtection="1">
      <alignment horizontal="center" vertical="top" wrapText="1"/>
      <protection locked="0"/>
    </xf>
    <xf numFmtId="0" fontId="33" fillId="0" borderId="5" xfId="0" applyFont="1" applyBorder="1" applyAlignment="1" applyProtection="1">
      <alignment horizontal="center" vertical="top" wrapText="1"/>
      <protection locked="0"/>
    </xf>
    <xf numFmtId="0" fontId="33" fillId="0" borderId="73" xfId="0" applyFont="1" applyBorder="1" applyAlignment="1" applyProtection="1">
      <alignment horizontal="center" vertical="top" wrapText="1"/>
      <protection locked="0"/>
    </xf>
    <xf numFmtId="0" fontId="0" fillId="0" borderId="67" xfId="0" applyFont="1" applyBorder="1" applyAlignment="1" applyProtection="1">
      <alignment horizontal="center" vertical="top"/>
      <protection locked="0"/>
    </xf>
    <xf numFmtId="0" fontId="0" fillId="0" borderId="5" xfId="0" applyFont="1" applyBorder="1" applyAlignment="1" applyProtection="1">
      <alignment horizontal="center" vertical="top"/>
      <protection locked="0"/>
    </xf>
    <xf numFmtId="0" fontId="0" fillId="0" borderId="73" xfId="0" applyFont="1" applyBorder="1" applyAlignment="1" applyProtection="1">
      <alignment horizontal="center" vertical="top"/>
      <protection locked="0"/>
    </xf>
    <xf numFmtId="0" fontId="59" fillId="17" borderId="67" xfId="0" applyFont="1" applyFill="1" applyBorder="1" applyAlignment="1" applyProtection="1">
      <alignment horizontal="center" vertical="top" wrapText="1"/>
      <protection hidden="1"/>
    </xf>
    <xf numFmtId="0" fontId="59" fillId="17" borderId="5" xfId="0" applyFont="1" applyFill="1" applyBorder="1" applyAlignment="1" applyProtection="1">
      <alignment horizontal="center" vertical="top" wrapText="1"/>
      <protection hidden="1"/>
    </xf>
    <xf numFmtId="0" fontId="59" fillId="17" borderId="73" xfId="0" applyFont="1" applyFill="1" applyBorder="1" applyAlignment="1" applyProtection="1">
      <alignment horizontal="center" vertical="top" wrapText="1"/>
      <protection hidden="1"/>
    </xf>
    <xf numFmtId="9" fontId="0" fillId="17" borderId="67" xfId="0" applyNumberFormat="1" applyFont="1" applyFill="1" applyBorder="1" applyAlignment="1" applyProtection="1">
      <alignment horizontal="center" vertical="top" wrapText="1"/>
      <protection hidden="1"/>
    </xf>
    <xf numFmtId="9" fontId="0" fillId="17" borderId="5" xfId="0" applyNumberFormat="1" applyFont="1" applyFill="1" applyBorder="1" applyAlignment="1" applyProtection="1">
      <alignment horizontal="center" vertical="top" wrapText="1"/>
      <protection hidden="1"/>
    </xf>
    <xf numFmtId="9" fontId="0" fillId="17" borderId="73" xfId="0" applyNumberFormat="1" applyFont="1" applyFill="1" applyBorder="1" applyAlignment="1" applyProtection="1">
      <alignment horizontal="center" vertical="top" wrapText="1"/>
      <protection hidden="1"/>
    </xf>
    <xf numFmtId="9" fontId="0" fillId="0" borderId="67" xfId="0" applyNumberFormat="1" applyFont="1" applyBorder="1" applyAlignment="1" applyProtection="1">
      <alignment horizontal="center" vertical="top" wrapText="1"/>
      <protection locked="0"/>
    </xf>
    <xf numFmtId="9" fontId="0" fillId="0" borderId="5" xfId="0" applyNumberFormat="1" applyFont="1" applyBorder="1" applyAlignment="1" applyProtection="1">
      <alignment horizontal="center" vertical="top" wrapText="1"/>
      <protection locked="0"/>
    </xf>
    <xf numFmtId="9" fontId="0" fillId="0" borderId="73" xfId="0" applyNumberFormat="1" applyFont="1" applyBorder="1" applyAlignment="1" applyProtection="1">
      <alignment horizontal="center" vertical="top" wrapText="1"/>
      <protection locked="0"/>
    </xf>
    <xf numFmtId="9" fontId="0" fillId="0" borderId="67" xfId="0" applyNumberFormat="1" applyFont="1" applyBorder="1" applyAlignment="1" applyProtection="1">
      <alignment horizontal="center" vertical="top" wrapText="1"/>
      <protection hidden="1"/>
    </xf>
    <xf numFmtId="9" fontId="0" fillId="0" borderId="5" xfId="0" applyNumberFormat="1" applyFont="1" applyBorder="1" applyAlignment="1" applyProtection="1">
      <alignment horizontal="center" vertical="top" wrapText="1"/>
      <protection hidden="1"/>
    </xf>
    <xf numFmtId="9" fontId="0" fillId="0" borderId="73" xfId="0" applyNumberFormat="1" applyFont="1" applyBorder="1" applyAlignment="1" applyProtection="1">
      <alignment horizontal="center" vertical="top" wrapText="1"/>
      <protection hidden="1"/>
    </xf>
    <xf numFmtId="0" fontId="59" fillId="17" borderId="67" xfId="0" applyFont="1" applyFill="1" applyBorder="1" applyAlignment="1" applyProtection="1">
      <alignment horizontal="center" vertical="top"/>
      <protection hidden="1"/>
    </xf>
    <xf numFmtId="0" fontId="59" fillId="17" borderId="5" xfId="0" applyFont="1" applyFill="1" applyBorder="1" applyAlignment="1" applyProtection="1">
      <alignment horizontal="center" vertical="top"/>
      <protection hidden="1"/>
    </xf>
    <xf numFmtId="0" fontId="59" fillId="17" borderId="73" xfId="0" applyFont="1" applyFill="1" applyBorder="1" applyAlignment="1" applyProtection="1">
      <alignment horizontal="center" vertical="top"/>
      <protection hidden="1"/>
    </xf>
    <xf numFmtId="9" fontId="0" fillId="0" borderId="67" xfId="0" applyNumberFormat="1" applyFont="1" applyBorder="1" applyAlignment="1" applyProtection="1">
      <alignment horizontal="center" vertical="center" wrapText="1"/>
      <protection locked="0"/>
    </xf>
    <xf numFmtId="9" fontId="0" fillId="0" borderId="5" xfId="0" applyNumberFormat="1" applyFont="1" applyBorder="1" applyAlignment="1" applyProtection="1">
      <alignment horizontal="center" vertical="center" wrapText="1"/>
      <protection locked="0"/>
    </xf>
    <xf numFmtId="9" fontId="0" fillId="0" borderId="73" xfId="0" applyNumberFormat="1" applyFont="1" applyBorder="1" applyAlignment="1" applyProtection="1">
      <alignment horizontal="center" vertical="center" wrapText="1"/>
      <protection locked="0"/>
    </xf>
    <xf numFmtId="9" fontId="0" fillId="0" borderId="67" xfId="0" applyNumberFormat="1" applyFont="1" applyBorder="1" applyAlignment="1" applyProtection="1">
      <alignment horizontal="center" vertical="center" wrapText="1"/>
      <protection hidden="1"/>
    </xf>
    <xf numFmtId="9" fontId="0" fillId="0" borderId="5" xfId="0" applyNumberFormat="1" applyFont="1" applyBorder="1" applyAlignment="1" applyProtection="1">
      <alignment horizontal="center" vertical="center" wrapText="1"/>
      <protection hidden="1"/>
    </xf>
    <xf numFmtId="9" fontId="0" fillId="0" borderId="73" xfId="0" applyNumberFormat="1" applyFont="1" applyBorder="1" applyAlignment="1" applyProtection="1">
      <alignment horizontal="center" vertical="center" wrapText="1"/>
      <protection hidden="1"/>
    </xf>
    <xf numFmtId="0" fontId="0" fillId="0" borderId="66" xfId="0" applyFont="1" applyBorder="1" applyAlignment="1" applyProtection="1">
      <alignment horizontal="center" vertical="center"/>
    </xf>
    <xf numFmtId="0" fontId="0" fillId="0" borderId="70" xfId="0" applyFont="1" applyBorder="1" applyAlignment="1" applyProtection="1">
      <alignment horizontal="center" vertical="center"/>
    </xf>
    <xf numFmtId="0" fontId="0" fillId="0" borderId="72" xfId="0" applyFont="1" applyBorder="1" applyAlignment="1" applyProtection="1">
      <alignment horizontal="center" vertical="center"/>
    </xf>
    <xf numFmtId="0" fontId="14" fillId="0" borderId="67"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73" xfId="0" applyFont="1" applyBorder="1" applyAlignment="1" applyProtection="1">
      <alignment horizontal="center" vertical="center" wrapText="1"/>
      <protection locked="0"/>
    </xf>
    <xf numFmtId="0" fontId="62" fillId="3" borderId="67" xfId="0" applyFont="1" applyFill="1" applyBorder="1" applyAlignment="1" applyProtection="1">
      <alignment horizontal="center" vertical="top" wrapText="1"/>
      <protection locked="0"/>
    </xf>
    <xf numFmtId="0" fontId="62" fillId="3" borderId="5" xfId="0" applyFont="1" applyFill="1" applyBorder="1" applyAlignment="1" applyProtection="1">
      <alignment horizontal="center" vertical="top" wrapText="1"/>
      <protection locked="0"/>
    </xf>
    <xf numFmtId="0" fontId="62" fillId="3" borderId="73" xfId="0" applyFont="1" applyFill="1" applyBorder="1" applyAlignment="1" applyProtection="1">
      <alignment horizontal="center" vertical="top" wrapText="1"/>
      <protection locked="0"/>
    </xf>
    <xf numFmtId="0" fontId="0" fillId="0" borderId="66" xfId="0" applyFont="1" applyBorder="1" applyAlignment="1" applyProtection="1">
      <alignment horizontal="center" vertical="top"/>
    </xf>
    <xf numFmtId="0" fontId="0" fillId="0" borderId="70" xfId="0" applyFont="1" applyBorder="1" applyAlignment="1" applyProtection="1">
      <alignment horizontal="center" vertical="top"/>
    </xf>
    <xf numFmtId="0" fontId="0" fillId="0" borderId="72" xfId="0" applyFont="1" applyBorder="1" applyAlignment="1" applyProtection="1">
      <alignment horizontal="center" vertical="top"/>
    </xf>
    <xf numFmtId="0" fontId="13" fillId="3" borderId="67" xfId="0" applyFont="1" applyFill="1" applyBorder="1" applyAlignment="1" applyProtection="1">
      <alignment horizontal="center" vertical="top" wrapText="1"/>
      <protection locked="0"/>
    </xf>
    <xf numFmtId="0" fontId="13" fillId="3" borderId="5" xfId="0" applyFont="1" applyFill="1" applyBorder="1" applyAlignment="1" applyProtection="1">
      <alignment horizontal="center" vertical="top" wrapText="1"/>
      <protection locked="0"/>
    </xf>
    <xf numFmtId="0" fontId="13" fillId="3" borderId="73" xfId="0" applyFont="1" applyFill="1" applyBorder="1" applyAlignment="1" applyProtection="1">
      <alignment horizontal="center" vertical="top" wrapText="1"/>
      <protection locked="0"/>
    </xf>
    <xf numFmtId="0" fontId="57" fillId="0" borderId="66" xfId="0" applyFont="1" applyBorder="1" applyAlignment="1" applyProtection="1">
      <alignment horizontal="center" vertical="top"/>
    </xf>
    <xf numFmtId="0" fontId="57" fillId="0" borderId="70" xfId="0" applyFont="1" applyBorder="1" applyAlignment="1" applyProtection="1">
      <alignment horizontal="center" vertical="top"/>
    </xf>
    <xf numFmtId="0" fontId="57" fillId="0" borderId="72" xfId="0" applyFont="1" applyBorder="1" applyAlignment="1" applyProtection="1">
      <alignment horizontal="center" vertical="top"/>
    </xf>
    <xf numFmtId="0" fontId="13" fillId="0" borderId="67" xfId="0" applyFont="1" applyBorder="1" applyAlignment="1" applyProtection="1">
      <alignment horizontal="center" vertical="top" wrapText="1"/>
      <protection locked="0"/>
    </xf>
    <xf numFmtId="0" fontId="13" fillId="0" borderId="5" xfId="0" applyFont="1" applyBorder="1" applyAlignment="1" applyProtection="1">
      <alignment horizontal="center" vertical="top" wrapText="1"/>
      <protection locked="0"/>
    </xf>
    <xf numFmtId="0" fontId="13" fillId="0" borderId="73" xfId="0" applyFont="1" applyBorder="1" applyAlignment="1" applyProtection="1">
      <alignment horizontal="center" vertical="top" wrapText="1"/>
      <protection locked="0"/>
    </xf>
    <xf numFmtId="0" fontId="57" fillId="16" borderId="111" xfId="0" applyFont="1" applyFill="1" applyBorder="1" applyAlignment="1">
      <alignment horizontal="center" vertical="center" wrapText="1"/>
    </xf>
    <xf numFmtId="0" fontId="0" fillId="0" borderId="88" xfId="0" applyFont="1" applyBorder="1" applyAlignment="1">
      <alignment horizontal="left" vertical="center" wrapText="1"/>
    </xf>
    <xf numFmtId="0" fontId="0" fillId="0" borderId="26" xfId="0" applyFont="1" applyBorder="1" applyAlignment="1">
      <alignment horizontal="left" vertical="center" wrapText="1"/>
    </xf>
    <xf numFmtId="0" fontId="0" fillId="0" borderId="37" xfId="0" applyFont="1" applyBorder="1" applyAlignment="1">
      <alignment horizontal="left" vertical="center" wrapText="1"/>
    </xf>
    <xf numFmtId="0" fontId="23" fillId="0" borderId="0" xfId="0" applyFont="1" applyAlignment="1">
      <alignment horizontal="center" vertical="center" wrapText="1"/>
    </xf>
    <xf numFmtId="0" fontId="18" fillId="5" borderId="9"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7" xfId="0" applyFont="1" applyBorder="1" applyAlignment="1">
      <alignment horizontal="center" vertical="center" wrapText="1"/>
    </xf>
    <xf numFmtId="0" fontId="15" fillId="0" borderId="14"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Border="1" applyAlignment="1">
      <alignment horizontal="center" vertical="center"/>
    </xf>
    <xf numFmtId="0" fontId="15" fillId="0" borderId="14" xfId="0" applyFont="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10" xfId="0" applyFont="1" applyFill="1" applyBorder="1" applyAlignment="1">
      <alignment horizontal="center" vertical="center" textRotation="90"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0"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0"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0"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0"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40" fillId="0" borderId="14"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0" xfId="0" applyFont="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3" xfId="0" applyFont="1" applyBorder="1" applyAlignment="1">
      <alignment horizontal="center" vertical="center"/>
    </xf>
    <xf numFmtId="0" fontId="40" fillId="0" borderId="12" xfId="0" applyFont="1" applyBorder="1" applyAlignment="1">
      <alignment horizontal="center" vertical="center"/>
    </xf>
    <xf numFmtId="0" fontId="40" fillId="0" borderId="14" xfId="0" applyFont="1" applyBorder="1" applyAlignment="1">
      <alignment horizontal="center" vertical="center" wrapText="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0"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39" fillId="11" borderId="21" xfId="0" applyFont="1" applyFill="1" applyBorder="1" applyAlignment="1">
      <alignment horizontal="center" vertical="center" wrapText="1" readingOrder="1"/>
    </xf>
    <xf numFmtId="0" fontId="39" fillId="11" borderId="22" xfId="0" applyFont="1" applyFill="1" applyBorder="1" applyAlignment="1">
      <alignment horizontal="center" vertical="center" wrapText="1" readingOrder="1"/>
    </xf>
    <xf numFmtId="0" fontId="40" fillId="0" borderId="9" xfId="0" applyFont="1" applyBorder="1" applyAlignment="1">
      <alignment horizontal="center" vertical="center" wrapText="1"/>
    </xf>
    <xf numFmtId="0" fontId="40" fillId="0" borderId="0" xfId="0" applyFont="1" applyBorder="1" applyAlignment="1">
      <alignment horizontal="center" vertical="center"/>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0"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9" fillId="12" borderId="21" xfId="0" applyFont="1" applyFill="1" applyBorder="1" applyAlignment="1">
      <alignment horizontal="center" vertical="center" wrapText="1" readingOrder="1"/>
    </xf>
    <xf numFmtId="0" fontId="39" fillId="12" borderId="22"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0"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5" borderId="21" xfId="0" applyFont="1" applyFill="1" applyBorder="1" applyAlignment="1">
      <alignment horizontal="center" vertical="center" wrapText="1" readingOrder="1"/>
    </xf>
    <xf numFmtId="0" fontId="39" fillId="5" borderId="22"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0"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39" fillId="13" borderId="21" xfId="0" applyFont="1" applyFill="1" applyBorder="1" applyAlignment="1">
      <alignment horizontal="center" vertical="center" wrapText="1" readingOrder="1"/>
    </xf>
    <xf numFmtId="0" fontId="39" fillId="13" borderId="22" xfId="0" applyFont="1" applyFill="1" applyBorder="1" applyAlignment="1">
      <alignment horizontal="center" vertical="center" wrapText="1" readingOrder="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5" xfId="0" applyFont="1" applyFill="1" applyBorder="1" applyAlignment="1">
      <alignment horizontal="center" vertical="center" wrapText="1" readingOrder="1"/>
    </xf>
    <xf numFmtId="0" fontId="37" fillId="15" borderId="26" xfId="0" applyFont="1" applyFill="1" applyBorder="1" applyAlignment="1">
      <alignment horizontal="center" vertical="center" wrapText="1" readingOrder="1"/>
    </xf>
    <xf numFmtId="0" fontId="37" fillId="15" borderId="37" xfId="0" applyFont="1" applyFill="1" applyBorder="1" applyAlignment="1">
      <alignment horizontal="center" vertical="center" wrapText="1" readingOrder="1"/>
    </xf>
    <xf numFmtId="0" fontId="32" fillId="3" borderId="0" xfId="0" applyFont="1" applyFill="1" applyBorder="1" applyAlignment="1">
      <alignment horizontal="justify" vertical="center" wrapText="1"/>
    </xf>
    <xf numFmtId="0" fontId="34" fillId="15" borderId="34" xfId="0" applyFont="1" applyFill="1" applyBorder="1" applyAlignment="1">
      <alignment horizontal="center" vertical="center" wrapText="1" readingOrder="1"/>
    </xf>
    <xf numFmtId="0" fontId="34" fillId="15" borderId="35" xfId="0" applyFont="1" applyFill="1" applyBorder="1" applyAlignment="1">
      <alignment horizontal="center" vertical="center" wrapText="1" readingOrder="1"/>
    </xf>
    <xf numFmtId="0" fontId="34" fillId="3" borderId="32"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4"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9"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57" fillId="7" borderId="37" xfId="0" applyFont="1" applyFill="1" applyBorder="1" applyAlignment="1">
      <alignment vertical="center"/>
    </xf>
    <xf numFmtId="0" fontId="57" fillId="7" borderId="23" xfId="0" applyFont="1" applyFill="1" applyBorder="1" applyAlignment="1">
      <alignment horizontal="center" vertical="center"/>
    </xf>
  </cellXfs>
  <cellStyles count="5">
    <cellStyle name="Normal" xfId="0" builtinId="0"/>
    <cellStyle name="Normal - Style1 2" xfId="2"/>
    <cellStyle name="Normal 2" xfId="4"/>
    <cellStyle name="Normal 2 2" xfId="3"/>
    <cellStyle name="Porcentaje" xfId="1" builtinId="5"/>
  </cellStyles>
  <dxfs count="246">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1036199</xdr:colOff>
      <xdr:row>1</xdr:row>
      <xdr:rowOff>662214</xdr:rowOff>
    </xdr:to>
    <xdr:pic>
      <xdr:nvPicPr>
        <xdr:cNvPr id="2" name="Imagen 1">
          <a:extLst>
            <a:ext uri="{FF2B5EF4-FFF2-40B4-BE49-F238E27FC236}">
              <a16:creationId xmlns:a16="http://schemas.microsoft.com/office/drawing/2014/main" id="{56E45A74-2463-441D-84A7-818ACF225EF7}"/>
            </a:ext>
          </a:extLst>
        </xdr:cNvPr>
        <xdr:cNvPicPr>
          <a:picLocks noChangeAspect="1"/>
        </xdr:cNvPicPr>
      </xdr:nvPicPr>
      <xdr:blipFill>
        <a:blip xmlns:r="http://schemas.openxmlformats.org/officeDocument/2006/relationships" r:embed="rId1"/>
        <a:stretch>
          <a:fillRect/>
        </a:stretch>
      </xdr:blipFill>
      <xdr:spPr>
        <a:xfrm>
          <a:off x="0" y="0"/>
          <a:ext cx="2560199" cy="109764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245" dataDxfId="244">
  <autoFilter ref="B209:C219"/>
  <tableColumns count="2">
    <tableColumn id="1" name="Criterios" dataDxfId="243"/>
    <tableColumn id="2" name="Subcriterios" dataDxfId="24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45"/>
  <sheetViews>
    <sheetView topLeftCell="B21" zoomScale="110" zoomScaleNormal="110" workbookViewId="0">
      <selection activeCell="E22" sqref="E22:F22"/>
    </sheetView>
  </sheetViews>
  <sheetFormatPr baseColWidth="10" defaultColWidth="11.453125" defaultRowHeight="14.5" x14ac:dyDescent="0.35"/>
  <cols>
    <col min="1" max="1" width="2.81640625" style="70" customWidth="1"/>
    <col min="2" max="3" width="24.7265625" style="70" customWidth="1"/>
    <col min="4" max="4" width="16" style="70" customWidth="1"/>
    <col min="5" max="5" width="24.7265625" style="70" customWidth="1"/>
    <col min="6" max="6" width="27.7265625" style="70" customWidth="1"/>
    <col min="7" max="8" width="24.7265625" style="70" customWidth="1"/>
    <col min="9" max="16384" width="11.453125" style="70"/>
  </cols>
  <sheetData>
    <row r="1" spans="2:8" ht="15" thickBot="1" x14ac:dyDescent="0.4"/>
    <row r="2" spans="2:8" ht="18" x14ac:dyDescent="0.35">
      <c r="B2" s="367" t="s">
        <v>161</v>
      </c>
      <c r="C2" s="368"/>
      <c r="D2" s="368"/>
      <c r="E2" s="368"/>
      <c r="F2" s="368"/>
      <c r="G2" s="368"/>
      <c r="H2" s="369"/>
    </row>
    <row r="3" spans="2:8" x14ac:dyDescent="0.35">
      <c r="B3" s="71"/>
      <c r="C3" s="72"/>
      <c r="D3" s="72"/>
      <c r="E3" s="72"/>
      <c r="F3" s="72"/>
      <c r="G3" s="72"/>
      <c r="H3" s="73"/>
    </row>
    <row r="4" spans="2:8" ht="63" customHeight="1" x14ac:dyDescent="0.35">
      <c r="B4" s="370" t="s">
        <v>204</v>
      </c>
      <c r="C4" s="371"/>
      <c r="D4" s="371"/>
      <c r="E4" s="371"/>
      <c r="F4" s="371"/>
      <c r="G4" s="371"/>
      <c r="H4" s="372"/>
    </row>
    <row r="5" spans="2:8" ht="63" customHeight="1" x14ac:dyDescent="0.35">
      <c r="B5" s="373"/>
      <c r="C5" s="374"/>
      <c r="D5" s="374"/>
      <c r="E5" s="374"/>
      <c r="F5" s="374"/>
      <c r="G5" s="374"/>
      <c r="H5" s="375"/>
    </row>
    <row r="6" spans="2:8" x14ac:dyDescent="0.35">
      <c r="B6" s="376" t="s">
        <v>159</v>
      </c>
      <c r="C6" s="377"/>
      <c r="D6" s="377"/>
      <c r="E6" s="377"/>
      <c r="F6" s="377"/>
      <c r="G6" s="377"/>
      <c r="H6" s="378"/>
    </row>
    <row r="7" spans="2:8" ht="95.25" customHeight="1" x14ac:dyDescent="0.35">
      <c r="B7" s="386" t="s">
        <v>164</v>
      </c>
      <c r="C7" s="387"/>
      <c r="D7" s="387"/>
      <c r="E7" s="387"/>
      <c r="F7" s="387"/>
      <c r="G7" s="387"/>
      <c r="H7" s="388"/>
    </row>
    <row r="8" spans="2:8" x14ac:dyDescent="0.35">
      <c r="B8" s="108"/>
      <c r="C8" s="109"/>
      <c r="D8" s="109"/>
      <c r="E8" s="109"/>
      <c r="F8" s="109"/>
      <c r="G8" s="109"/>
      <c r="H8" s="110"/>
    </row>
    <row r="9" spans="2:8" ht="16.5" customHeight="1" x14ac:dyDescent="0.35">
      <c r="B9" s="379" t="s">
        <v>197</v>
      </c>
      <c r="C9" s="380"/>
      <c r="D9" s="380"/>
      <c r="E9" s="380"/>
      <c r="F9" s="380"/>
      <c r="G9" s="380"/>
      <c r="H9" s="381"/>
    </row>
    <row r="10" spans="2:8" ht="44.25" customHeight="1" x14ac:dyDescent="0.35">
      <c r="B10" s="379"/>
      <c r="C10" s="380"/>
      <c r="D10" s="380"/>
      <c r="E10" s="380"/>
      <c r="F10" s="380"/>
      <c r="G10" s="380"/>
      <c r="H10" s="381"/>
    </row>
    <row r="11" spans="2:8" ht="15" thickBot="1" x14ac:dyDescent="0.4">
      <c r="B11" s="96"/>
      <c r="C11" s="99"/>
      <c r="D11" s="104"/>
      <c r="E11" s="105"/>
      <c r="F11" s="105"/>
      <c r="G11" s="106"/>
      <c r="H11" s="107"/>
    </row>
    <row r="12" spans="2:8" ht="15" thickTop="1" x14ac:dyDescent="0.35">
      <c r="B12" s="96"/>
      <c r="C12" s="382" t="s">
        <v>160</v>
      </c>
      <c r="D12" s="383"/>
      <c r="E12" s="384" t="s">
        <v>198</v>
      </c>
      <c r="F12" s="385"/>
      <c r="G12" s="99"/>
      <c r="H12" s="100"/>
    </row>
    <row r="13" spans="2:8" ht="35.25" customHeight="1" x14ac:dyDescent="0.35">
      <c r="B13" s="96"/>
      <c r="C13" s="389" t="s">
        <v>191</v>
      </c>
      <c r="D13" s="390"/>
      <c r="E13" s="391" t="s">
        <v>196</v>
      </c>
      <c r="F13" s="392"/>
      <c r="G13" s="99"/>
      <c r="H13" s="100"/>
    </row>
    <row r="14" spans="2:8" ht="17.25" customHeight="1" x14ac:dyDescent="0.35">
      <c r="B14" s="96"/>
      <c r="C14" s="389" t="s">
        <v>192</v>
      </c>
      <c r="D14" s="390"/>
      <c r="E14" s="391" t="s">
        <v>194</v>
      </c>
      <c r="F14" s="392"/>
      <c r="G14" s="99"/>
      <c r="H14" s="100"/>
    </row>
    <row r="15" spans="2:8" ht="19.5" customHeight="1" x14ac:dyDescent="0.35">
      <c r="B15" s="96"/>
      <c r="C15" s="389" t="s">
        <v>193</v>
      </c>
      <c r="D15" s="390"/>
      <c r="E15" s="391" t="s">
        <v>195</v>
      </c>
      <c r="F15" s="392"/>
      <c r="G15" s="99"/>
      <c r="H15" s="100"/>
    </row>
    <row r="16" spans="2:8" ht="69.75" customHeight="1" x14ac:dyDescent="0.35">
      <c r="B16" s="96"/>
      <c r="C16" s="389" t="s">
        <v>162</v>
      </c>
      <c r="D16" s="390"/>
      <c r="E16" s="391" t="s">
        <v>163</v>
      </c>
      <c r="F16" s="392"/>
      <c r="G16" s="99"/>
      <c r="H16" s="100"/>
    </row>
    <row r="17" spans="2:8" ht="34.5" customHeight="1" x14ac:dyDescent="0.35">
      <c r="B17" s="96"/>
      <c r="C17" s="393" t="s">
        <v>2</v>
      </c>
      <c r="D17" s="394"/>
      <c r="E17" s="395" t="s">
        <v>205</v>
      </c>
      <c r="F17" s="396"/>
      <c r="G17" s="99"/>
      <c r="H17" s="100"/>
    </row>
    <row r="18" spans="2:8" ht="27.75" customHeight="1" x14ac:dyDescent="0.35">
      <c r="B18" s="96"/>
      <c r="C18" s="393" t="s">
        <v>3</v>
      </c>
      <c r="D18" s="394"/>
      <c r="E18" s="395" t="s">
        <v>206</v>
      </c>
      <c r="F18" s="396"/>
      <c r="G18" s="99"/>
      <c r="H18" s="100"/>
    </row>
    <row r="19" spans="2:8" ht="28.5" customHeight="1" x14ac:dyDescent="0.35">
      <c r="B19" s="96"/>
      <c r="C19" s="393" t="s">
        <v>39</v>
      </c>
      <c r="D19" s="394"/>
      <c r="E19" s="395" t="s">
        <v>207</v>
      </c>
      <c r="F19" s="396"/>
      <c r="G19" s="99"/>
      <c r="H19" s="100"/>
    </row>
    <row r="20" spans="2:8" ht="72.75" customHeight="1" x14ac:dyDescent="0.35">
      <c r="B20" s="96"/>
      <c r="C20" s="393" t="s">
        <v>1</v>
      </c>
      <c r="D20" s="394"/>
      <c r="E20" s="395" t="s">
        <v>208</v>
      </c>
      <c r="F20" s="396"/>
      <c r="G20" s="99"/>
      <c r="H20" s="100"/>
    </row>
    <row r="21" spans="2:8" ht="64.5" customHeight="1" x14ac:dyDescent="0.35">
      <c r="B21" s="96"/>
      <c r="C21" s="393" t="s">
        <v>47</v>
      </c>
      <c r="D21" s="394"/>
      <c r="E21" s="395" t="s">
        <v>166</v>
      </c>
      <c r="F21" s="396"/>
      <c r="G21" s="99"/>
      <c r="H21" s="100"/>
    </row>
    <row r="22" spans="2:8" ht="71.25" customHeight="1" x14ac:dyDescent="0.35">
      <c r="B22" s="96"/>
      <c r="C22" s="393" t="s">
        <v>165</v>
      </c>
      <c r="D22" s="394"/>
      <c r="E22" s="395" t="s">
        <v>167</v>
      </c>
      <c r="F22" s="396"/>
      <c r="G22" s="99" t="s">
        <v>209</v>
      </c>
      <c r="H22" s="100"/>
    </row>
    <row r="23" spans="2:8" ht="55.5" customHeight="1" x14ac:dyDescent="0.35">
      <c r="B23" s="96"/>
      <c r="C23" s="400" t="s">
        <v>168</v>
      </c>
      <c r="D23" s="401"/>
      <c r="E23" s="395" t="s">
        <v>169</v>
      </c>
      <c r="F23" s="396"/>
      <c r="G23" s="99"/>
      <c r="H23" s="100"/>
    </row>
    <row r="24" spans="2:8" ht="42" customHeight="1" x14ac:dyDescent="0.35">
      <c r="B24" s="96"/>
      <c r="C24" s="400" t="s">
        <v>45</v>
      </c>
      <c r="D24" s="401"/>
      <c r="E24" s="395" t="s">
        <v>170</v>
      </c>
      <c r="F24" s="396"/>
      <c r="G24" s="99"/>
      <c r="H24" s="100"/>
    </row>
    <row r="25" spans="2:8" ht="73.5" customHeight="1" x14ac:dyDescent="0.35">
      <c r="B25" s="96"/>
      <c r="C25" s="400" t="s">
        <v>158</v>
      </c>
      <c r="D25" s="401"/>
      <c r="E25" s="395" t="s">
        <v>171</v>
      </c>
      <c r="F25" s="396"/>
      <c r="G25" s="365" t="s">
        <v>210</v>
      </c>
      <c r="H25" s="366"/>
    </row>
    <row r="26" spans="2:8" ht="23.25" customHeight="1" x14ac:dyDescent="0.35">
      <c r="B26" s="96"/>
      <c r="C26" s="400" t="s">
        <v>12</v>
      </c>
      <c r="D26" s="401"/>
      <c r="E26" s="395" t="s">
        <v>172</v>
      </c>
      <c r="F26" s="396"/>
      <c r="G26" s="99"/>
      <c r="H26" s="100"/>
    </row>
    <row r="27" spans="2:8" ht="30.75" customHeight="1" x14ac:dyDescent="0.35">
      <c r="B27" s="96"/>
      <c r="C27" s="400" t="s">
        <v>176</v>
      </c>
      <c r="D27" s="401"/>
      <c r="E27" s="395" t="s">
        <v>173</v>
      </c>
      <c r="F27" s="396"/>
      <c r="G27" s="99"/>
      <c r="H27" s="100"/>
    </row>
    <row r="28" spans="2:8" ht="35.25" customHeight="1" x14ac:dyDescent="0.35">
      <c r="B28" s="96"/>
      <c r="C28" s="400" t="s">
        <v>177</v>
      </c>
      <c r="D28" s="401"/>
      <c r="E28" s="395" t="s">
        <v>174</v>
      </c>
      <c r="F28" s="396"/>
      <c r="G28" s="99"/>
      <c r="H28" s="100"/>
    </row>
    <row r="29" spans="2:8" ht="33" customHeight="1" x14ac:dyDescent="0.35">
      <c r="B29" s="96"/>
      <c r="C29" s="400" t="s">
        <v>177</v>
      </c>
      <c r="D29" s="401"/>
      <c r="E29" s="395" t="s">
        <v>174</v>
      </c>
      <c r="F29" s="396"/>
      <c r="G29" s="99"/>
      <c r="H29" s="100"/>
    </row>
    <row r="30" spans="2:8" ht="30" customHeight="1" x14ac:dyDescent="0.35">
      <c r="B30" s="96"/>
      <c r="C30" s="400" t="s">
        <v>178</v>
      </c>
      <c r="D30" s="401"/>
      <c r="E30" s="395" t="s">
        <v>175</v>
      </c>
      <c r="F30" s="396"/>
      <c r="G30" s="99"/>
      <c r="H30" s="100"/>
    </row>
    <row r="31" spans="2:8" ht="35.25" customHeight="1" x14ac:dyDescent="0.35">
      <c r="B31" s="96"/>
      <c r="C31" s="400" t="s">
        <v>179</v>
      </c>
      <c r="D31" s="401"/>
      <c r="E31" s="395" t="s">
        <v>180</v>
      </c>
      <c r="F31" s="396"/>
      <c r="G31" s="99"/>
      <c r="H31" s="100"/>
    </row>
    <row r="32" spans="2:8" ht="31.5" customHeight="1" x14ac:dyDescent="0.35">
      <c r="B32" s="96"/>
      <c r="C32" s="400" t="s">
        <v>181</v>
      </c>
      <c r="D32" s="401"/>
      <c r="E32" s="395" t="s">
        <v>182</v>
      </c>
      <c r="F32" s="396"/>
      <c r="G32" s="99"/>
      <c r="H32" s="100"/>
    </row>
    <row r="33" spans="2:8" ht="35.25" customHeight="1" x14ac:dyDescent="0.35">
      <c r="B33" s="96"/>
      <c r="C33" s="400" t="s">
        <v>183</v>
      </c>
      <c r="D33" s="401"/>
      <c r="E33" s="395" t="s">
        <v>184</v>
      </c>
      <c r="F33" s="396"/>
      <c r="G33" s="99"/>
      <c r="H33" s="100"/>
    </row>
    <row r="34" spans="2:8" ht="59.25" customHeight="1" x14ac:dyDescent="0.35">
      <c r="B34" s="96"/>
      <c r="C34" s="400" t="s">
        <v>185</v>
      </c>
      <c r="D34" s="401"/>
      <c r="E34" s="395" t="s">
        <v>186</v>
      </c>
      <c r="F34" s="396"/>
      <c r="G34" s="99"/>
      <c r="H34" s="100"/>
    </row>
    <row r="35" spans="2:8" ht="29.25" customHeight="1" x14ac:dyDescent="0.35">
      <c r="B35" s="96"/>
      <c r="C35" s="400" t="s">
        <v>29</v>
      </c>
      <c r="D35" s="401"/>
      <c r="E35" s="395" t="s">
        <v>187</v>
      </c>
      <c r="F35" s="396"/>
      <c r="G35" s="99"/>
      <c r="H35" s="100"/>
    </row>
    <row r="36" spans="2:8" ht="82.5" customHeight="1" x14ac:dyDescent="0.35">
      <c r="B36" s="96"/>
      <c r="C36" s="400" t="s">
        <v>189</v>
      </c>
      <c r="D36" s="401"/>
      <c r="E36" s="395" t="s">
        <v>188</v>
      </c>
      <c r="F36" s="396"/>
      <c r="G36" s="99"/>
      <c r="H36" s="100"/>
    </row>
    <row r="37" spans="2:8" ht="46.5" customHeight="1" x14ac:dyDescent="0.35">
      <c r="B37" s="96"/>
      <c r="C37" s="400" t="s">
        <v>36</v>
      </c>
      <c r="D37" s="401"/>
      <c r="E37" s="395" t="s">
        <v>190</v>
      </c>
      <c r="F37" s="396"/>
      <c r="G37" s="99"/>
      <c r="H37" s="100"/>
    </row>
    <row r="38" spans="2:8" ht="6.75" customHeight="1" thickBot="1" x14ac:dyDescent="0.4">
      <c r="B38" s="96"/>
      <c r="C38" s="402"/>
      <c r="D38" s="403"/>
      <c r="E38" s="404"/>
      <c r="F38" s="405"/>
      <c r="G38" s="99"/>
      <c r="H38" s="100"/>
    </row>
    <row r="39" spans="2:8" ht="15" thickTop="1" x14ac:dyDescent="0.35">
      <c r="B39" s="96"/>
      <c r="C39" s="97"/>
      <c r="D39" s="97"/>
      <c r="E39" s="98"/>
      <c r="F39" s="98"/>
      <c r="G39" s="99"/>
      <c r="H39" s="100"/>
    </row>
    <row r="40" spans="2:8" ht="21" customHeight="1" x14ac:dyDescent="0.35">
      <c r="B40" s="397" t="s">
        <v>199</v>
      </c>
      <c r="C40" s="398"/>
      <c r="D40" s="398"/>
      <c r="E40" s="398"/>
      <c r="F40" s="398"/>
      <c r="G40" s="398"/>
      <c r="H40" s="399"/>
    </row>
    <row r="41" spans="2:8" ht="20.25" customHeight="1" x14ac:dyDescent="0.35">
      <c r="B41" s="397" t="s">
        <v>200</v>
      </c>
      <c r="C41" s="398"/>
      <c r="D41" s="398"/>
      <c r="E41" s="398"/>
      <c r="F41" s="398"/>
      <c r="G41" s="398"/>
      <c r="H41" s="399"/>
    </row>
    <row r="42" spans="2:8" ht="20.25" customHeight="1" x14ac:dyDescent="0.35">
      <c r="B42" s="397" t="s">
        <v>201</v>
      </c>
      <c r="C42" s="398"/>
      <c r="D42" s="398"/>
      <c r="E42" s="398"/>
      <c r="F42" s="398"/>
      <c r="G42" s="398"/>
      <c r="H42" s="399"/>
    </row>
    <row r="43" spans="2:8" ht="20.25" customHeight="1" x14ac:dyDescent="0.35">
      <c r="B43" s="397" t="s">
        <v>202</v>
      </c>
      <c r="C43" s="398"/>
      <c r="D43" s="398"/>
      <c r="E43" s="398"/>
      <c r="F43" s="398"/>
      <c r="G43" s="398"/>
      <c r="H43" s="399"/>
    </row>
    <row r="44" spans="2:8" x14ac:dyDescent="0.35">
      <c r="B44" s="397" t="s">
        <v>203</v>
      </c>
      <c r="C44" s="398"/>
      <c r="D44" s="398"/>
      <c r="E44" s="398"/>
      <c r="F44" s="398"/>
      <c r="G44" s="398"/>
      <c r="H44" s="399"/>
    </row>
    <row r="45" spans="2:8" ht="15" thickBot="1" x14ac:dyDescent="0.4">
      <c r="B45" s="101"/>
      <c r="C45" s="102"/>
      <c r="D45" s="102"/>
      <c r="E45" s="102"/>
      <c r="F45" s="102"/>
      <c r="G45" s="102"/>
      <c r="H45" s="103"/>
    </row>
  </sheetData>
  <mergeCells count="65">
    <mergeCell ref="C14:D14"/>
    <mergeCell ref="E14:F14"/>
    <mergeCell ref="C15:D15"/>
    <mergeCell ref="E15:F15"/>
    <mergeCell ref="E22:F22"/>
    <mergeCell ref="C22:D22"/>
    <mergeCell ref="E18:F18"/>
    <mergeCell ref="E19:F19"/>
    <mergeCell ref="E20:F20"/>
    <mergeCell ref="E21:F21"/>
    <mergeCell ref="E37:F37"/>
    <mergeCell ref="E28:F28"/>
    <mergeCell ref="C28:D28"/>
    <mergeCell ref="C16:D16"/>
    <mergeCell ref="E16:F16"/>
    <mergeCell ref="C25:D25"/>
    <mergeCell ref="E25:F25"/>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2:H42"/>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G25:H25"/>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O72"/>
  <sheetViews>
    <sheetView tabSelected="1" view="pageBreakPreview" topLeftCell="A7" zoomScale="70" zoomScaleNormal="70" zoomScaleSheetLayoutView="70" workbookViewId="0">
      <selection activeCell="AH10" sqref="AH10"/>
    </sheetView>
  </sheetViews>
  <sheetFormatPr baseColWidth="10" defaultColWidth="11.453125" defaultRowHeight="14.5" x14ac:dyDescent="0.35"/>
  <cols>
    <col min="1" max="1" width="4" style="266" bestFit="1" customWidth="1"/>
    <col min="2" max="2" width="17.7265625" style="266" customWidth="1"/>
    <col min="3" max="3" width="22.7265625" style="266" customWidth="1"/>
    <col min="4" max="4" width="34.1796875" style="266" customWidth="1"/>
    <col min="5" max="5" width="32.453125" style="142" customWidth="1"/>
    <col min="6" max="6" width="15.6328125" style="267" customWidth="1"/>
    <col min="7" max="7" width="17.81640625" style="142" customWidth="1"/>
    <col min="8" max="8" width="18.1796875" style="142" customWidth="1"/>
    <col min="9" max="9" width="6.26953125" style="142" customWidth="1"/>
    <col min="10" max="10" width="27.26953125" style="142" customWidth="1"/>
    <col min="11" max="11" width="30.54296875" style="142" customWidth="1"/>
    <col min="12" max="12" width="17.54296875" style="142" customWidth="1"/>
    <col min="13" max="13" width="6.26953125" style="142" customWidth="1"/>
    <col min="14" max="14" width="16" style="142" customWidth="1"/>
    <col min="15" max="15" width="5.81640625" style="142" customWidth="1"/>
    <col min="16" max="16" width="38.54296875" style="142" customWidth="1"/>
    <col min="17" max="17" width="15.1796875" style="142" customWidth="1"/>
    <col min="18" max="18" width="6.81640625" style="142" customWidth="1"/>
    <col min="19" max="19" width="5" style="142" customWidth="1"/>
    <col min="20" max="20" width="5.54296875" style="142" customWidth="1"/>
    <col min="21" max="21" width="7.1796875" style="142" customWidth="1"/>
    <col min="22" max="22" width="6.7265625" style="142" customWidth="1"/>
    <col min="23" max="23" width="7.54296875" style="142" customWidth="1"/>
    <col min="24" max="24" width="10.26953125" style="142" customWidth="1"/>
    <col min="25" max="25" width="8.7265625" style="142" customWidth="1"/>
    <col min="26" max="26" width="5.81640625" style="142" customWidth="1"/>
    <col min="27" max="27" width="9.26953125" style="142" customWidth="1"/>
    <col min="28" max="28" width="5.26953125" style="142" customWidth="1"/>
    <col min="29" max="29" width="8.453125" style="142" customWidth="1"/>
    <col min="30" max="30" width="7.26953125" style="142" customWidth="1"/>
    <col min="31" max="31" width="31.90625" style="142" customWidth="1"/>
    <col min="32" max="32" width="19.26953125" style="142" customWidth="1"/>
    <col min="33" max="33" width="21.54296875" style="142" customWidth="1"/>
    <col min="34" max="34" width="19.1796875" style="142" customWidth="1"/>
    <col min="35" max="35" width="21" style="142" customWidth="1"/>
    <col min="36" max="16384" width="11.453125" style="142"/>
  </cols>
  <sheetData>
    <row r="1" spans="1:67" ht="34.5" customHeight="1" x14ac:dyDescent="0.35">
      <c r="A1" s="436"/>
      <c r="B1" s="437"/>
      <c r="C1" s="438"/>
      <c r="D1" s="436" t="s">
        <v>214</v>
      </c>
      <c r="E1" s="437"/>
      <c r="F1" s="437"/>
      <c r="G1" s="437"/>
      <c r="H1" s="437"/>
      <c r="I1" s="437"/>
      <c r="J1" s="437"/>
      <c r="K1" s="437"/>
      <c r="L1" s="437"/>
      <c r="M1" s="437"/>
      <c r="N1" s="437"/>
      <c r="O1" s="216"/>
      <c r="P1" s="216"/>
      <c r="Q1" s="216"/>
      <c r="R1" s="216"/>
      <c r="S1" s="216"/>
      <c r="T1" s="216"/>
      <c r="U1" s="216"/>
      <c r="V1" s="216"/>
      <c r="W1" s="216"/>
      <c r="X1" s="216"/>
      <c r="Y1" s="216"/>
      <c r="Z1" s="216"/>
      <c r="AA1" s="216"/>
      <c r="AB1" s="216"/>
      <c r="AC1" s="216"/>
      <c r="AD1" s="216"/>
      <c r="AE1" s="216"/>
      <c r="AF1" s="216"/>
      <c r="AG1" s="216"/>
      <c r="AH1" s="216"/>
      <c r="AI1" s="217"/>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row>
    <row r="2" spans="1:67" ht="59.25" customHeight="1" thickBot="1" x14ac:dyDescent="0.4">
      <c r="A2" s="439"/>
      <c r="B2" s="440"/>
      <c r="C2" s="441"/>
      <c r="D2" s="439"/>
      <c r="E2" s="440"/>
      <c r="F2" s="440"/>
      <c r="G2" s="440"/>
      <c r="H2" s="440"/>
      <c r="I2" s="440"/>
      <c r="J2" s="440"/>
      <c r="K2" s="440"/>
      <c r="L2" s="440"/>
      <c r="M2" s="440"/>
      <c r="N2" s="440"/>
      <c r="O2" s="218"/>
      <c r="P2" s="218"/>
      <c r="Q2" s="218"/>
      <c r="R2" s="218"/>
      <c r="S2" s="218"/>
      <c r="T2" s="218"/>
      <c r="U2" s="218"/>
      <c r="V2" s="218"/>
      <c r="W2" s="218"/>
      <c r="X2" s="218"/>
      <c r="Y2" s="218"/>
      <c r="Z2" s="218"/>
      <c r="AA2" s="218"/>
      <c r="AB2" s="218"/>
      <c r="AC2" s="218"/>
      <c r="AD2" s="218"/>
      <c r="AE2" s="218"/>
      <c r="AF2" s="218"/>
      <c r="AG2" s="218"/>
      <c r="AH2" s="218"/>
      <c r="AI2" s="219"/>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row>
    <row r="3" spans="1:67" x14ac:dyDescent="0.35">
      <c r="A3" s="245"/>
      <c r="B3" s="246"/>
      <c r="C3" s="247"/>
      <c r="D3" s="247"/>
      <c r="E3" s="248"/>
      <c r="F3" s="249"/>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50"/>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row>
    <row r="4" spans="1:67" ht="35.25" customHeight="1" x14ac:dyDescent="0.35">
      <c r="A4" s="442" t="s">
        <v>40</v>
      </c>
      <c r="B4" s="443"/>
      <c r="C4" s="452" t="s">
        <v>216</v>
      </c>
      <c r="D4" s="452"/>
      <c r="E4" s="452"/>
      <c r="F4" s="452"/>
      <c r="G4" s="452"/>
      <c r="H4" s="452"/>
      <c r="I4" s="452"/>
      <c r="J4" s="452"/>
      <c r="K4" s="452"/>
      <c r="L4" s="452"/>
      <c r="M4" s="452"/>
      <c r="N4" s="452"/>
      <c r="O4" s="453"/>
      <c r="P4" s="453"/>
      <c r="Q4" s="453"/>
      <c r="R4" s="248"/>
      <c r="S4" s="248"/>
      <c r="T4" s="248"/>
      <c r="U4" s="248"/>
      <c r="V4" s="248"/>
      <c r="W4" s="248"/>
      <c r="X4" s="248"/>
      <c r="Y4" s="248"/>
      <c r="Z4" s="248"/>
      <c r="AA4" s="248"/>
      <c r="AB4" s="248"/>
      <c r="AC4" s="248"/>
      <c r="AD4" s="248"/>
      <c r="AE4" s="248"/>
      <c r="AF4" s="248"/>
      <c r="AG4" s="248"/>
      <c r="AH4" s="248"/>
      <c r="AI4" s="250"/>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row>
    <row r="5" spans="1:67" ht="67.5" customHeight="1" x14ac:dyDescent="0.35">
      <c r="A5" s="442" t="s">
        <v>127</v>
      </c>
      <c r="B5" s="443"/>
      <c r="C5" s="446" t="s">
        <v>217</v>
      </c>
      <c r="D5" s="447"/>
      <c r="E5" s="447"/>
      <c r="F5" s="447"/>
      <c r="G5" s="447"/>
      <c r="H5" s="447"/>
      <c r="I5" s="447"/>
      <c r="J5" s="447"/>
      <c r="K5" s="447"/>
      <c r="L5" s="447"/>
      <c r="M5" s="447"/>
      <c r="N5" s="448"/>
      <c r="O5" s="248"/>
      <c r="P5" s="248"/>
      <c r="Q5" s="248"/>
      <c r="R5" s="248"/>
      <c r="S5" s="248"/>
      <c r="T5" s="248"/>
      <c r="U5" s="248"/>
      <c r="V5" s="248"/>
      <c r="W5" s="248"/>
      <c r="X5" s="248"/>
      <c r="Y5" s="248"/>
      <c r="Z5" s="248"/>
      <c r="AA5" s="248"/>
      <c r="AB5" s="248"/>
      <c r="AC5" s="248"/>
      <c r="AD5" s="248"/>
      <c r="AE5" s="248"/>
      <c r="AF5" s="248"/>
      <c r="AG5" s="248"/>
      <c r="AH5" s="248"/>
      <c r="AI5" s="250"/>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row>
    <row r="6" spans="1:67" ht="65.25" customHeight="1" thickBot="1" x14ac:dyDescent="0.4">
      <c r="A6" s="450" t="s">
        <v>41</v>
      </c>
      <c r="B6" s="451"/>
      <c r="C6" s="449" t="s">
        <v>218</v>
      </c>
      <c r="D6" s="449"/>
      <c r="E6" s="449"/>
      <c r="F6" s="449"/>
      <c r="G6" s="449"/>
      <c r="H6" s="449"/>
      <c r="I6" s="449"/>
      <c r="J6" s="449"/>
      <c r="K6" s="449"/>
      <c r="L6" s="449"/>
      <c r="M6" s="449"/>
      <c r="N6" s="449"/>
      <c r="O6" s="248"/>
      <c r="P6" s="248"/>
      <c r="Q6" s="248"/>
      <c r="R6" s="248"/>
      <c r="S6" s="248"/>
      <c r="T6" s="248"/>
      <c r="U6" s="248"/>
      <c r="V6" s="248"/>
      <c r="W6" s="248"/>
      <c r="X6" s="248"/>
      <c r="Y6" s="248"/>
      <c r="Z6" s="248"/>
      <c r="AA6" s="248"/>
      <c r="AB6" s="248"/>
      <c r="AC6" s="248"/>
      <c r="AD6" s="248"/>
      <c r="AE6" s="248"/>
      <c r="AF6" s="248"/>
      <c r="AG6" s="248"/>
      <c r="AH6" s="248"/>
      <c r="AI6" s="250"/>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row>
    <row r="7" spans="1:67" ht="21.5" thickBot="1" x14ac:dyDescent="0.4">
      <c r="A7" s="415" t="s">
        <v>135</v>
      </c>
      <c r="B7" s="416"/>
      <c r="C7" s="416"/>
      <c r="D7" s="416"/>
      <c r="E7" s="416"/>
      <c r="F7" s="416"/>
      <c r="G7" s="416"/>
      <c r="H7" s="416" t="s">
        <v>136</v>
      </c>
      <c r="I7" s="416"/>
      <c r="J7" s="416"/>
      <c r="K7" s="416"/>
      <c r="L7" s="416"/>
      <c r="M7" s="416"/>
      <c r="N7" s="416"/>
      <c r="O7" s="416" t="s">
        <v>137</v>
      </c>
      <c r="P7" s="416"/>
      <c r="Q7" s="416"/>
      <c r="R7" s="416"/>
      <c r="S7" s="416"/>
      <c r="T7" s="416"/>
      <c r="U7" s="416"/>
      <c r="V7" s="416"/>
      <c r="W7" s="416"/>
      <c r="X7" s="416" t="s">
        <v>138</v>
      </c>
      <c r="Y7" s="416"/>
      <c r="Z7" s="416"/>
      <c r="AA7" s="416"/>
      <c r="AB7" s="416"/>
      <c r="AC7" s="416"/>
      <c r="AD7" s="416"/>
      <c r="AE7" s="406" t="s">
        <v>34</v>
      </c>
      <c r="AF7" s="407"/>
      <c r="AG7" s="407"/>
      <c r="AH7" s="706" t="s">
        <v>212</v>
      </c>
      <c r="AI7" s="705"/>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row>
    <row r="8" spans="1:67" ht="16.5" customHeight="1" x14ac:dyDescent="0.35">
      <c r="A8" s="484" t="s">
        <v>0</v>
      </c>
      <c r="B8" s="444" t="s">
        <v>2</v>
      </c>
      <c r="C8" s="417" t="s">
        <v>3</v>
      </c>
      <c r="D8" s="417" t="s">
        <v>39</v>
      </c>
      <c r="E8" s="444" t="s">
        <v>1</v>
      </c>
      <c r="F8" s="417" t="s">
        <v>47</v>
      </c>
      <c r="G8" s="417" t="s">
        <v>131</v>
      </c>
      <c r="H8" s="417" t="s">
        <v>33</v>
      </c>
      <c r="I8" s="444" t="s">
        <v>5</v>
      </c>
      <c r="J8" s="417" t="s">
        <v>84</v>
      </c>
      <c r="K8" s="417" t="s">
        <v>89</v>
      </c>
      <c r="L8" s="417" t="s">
        <v>42</v>
      </c>
      <c r="M8" s="444" t="s">
        <v>5</v>
      </c>
      <c r="N8" s="417" t="s">
        <v>45</v>
      </c>
      <c r="O8" s="413" t="s">
        <v>11</v>
      </c>
      <c r="P8" s="417" t="s">
        <v>158</v>
      </c>
      <c r="Q8" s="417" t="s">
        <v>12</v>
      </c>
      <c r="R8" s="417" t="s">
        <v>8</v>
      </c>
      <c r="S8" s="417"/>
      <c r="T8" s="417"/>
      <c r="U8" s="417"/>
      <c r="V8" s="417"/>
      <c r="W8" s="417"/>
      <c r="X8" s="413" t="s">
        <v>134</v>
      </c>
      <c r="Y8" s="413" t="s">
        <v>43</v>
      </c>
      <c r="Z8" s="413" t="s">
        <v>5</v>
      </c>
      <c r="AA8" s="413" t="s">
        <v>44</v>
      </c>
      <c r="AB8" s="413" t="s">
        <v>5</v>
      </c>
      <c r="AC8" s="413" t="s">
        <v>46</v>
      </c>
      <c r="AD8" s="413" t="s">
        <v>29</v>
      </c>
      <c r="AE8" s="417" t="s">
        <v>34</v>
      </c>
      <c r="AF8" s="417" t="s">
        <v>35</v>
      </c>
      <c r="AG8" s="418" t="s">
        <v>211</v>
      </c>
      <c r="AH8" s="310"/>
      <c r="AI8" s="419" t="s">
        <v>36</v>
      </c>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row>
    <row r="9" spans="1:67" s="252" customFormat="1" ht="94.5" customHeight="1" thickBot="1" x14ac:dyDescent="0.4">
      <c r="A9" s="485"/>
      <c r="B9" s="445"/>
      <c r="C9" s="418"/>
      <c r="D9" s="418"/>
      <c r="E9" s="445"/>
      <c r="F9" s="418"/>
      <c r="G9" s="418"/>
      <c r="H9" s="418"/>
      <c r="I9" s="445"/>
      <c r="J9" s="418"/>
      <c r="K9" s="418"/>
      <c r="L9" s="445"/>
      <c r="M9" s="445"/>
      <c r="N9" s="418"/>
      <c r="O9" s="414"/>
      <c r="P9" s="418"/>
      <c r="Q9" s="418"/>
      <c r="R9" s="127" t="s">
        <v>13</v>
      </c>
      <c r="S9" s="127" t="s">
        <v>17</v>
      </c>
      <c r="T9" s="127" t="s">
        <v>28</v>
      </c>
      <c r="U9" s="127" t="s">
        <v>18</v>
      </c>
      <c r="V9" s="127" t="s">
        <v>21</v>
      </c>
      <c r="W9" s="127" t="s">
        <v>24</v>
      </c>
      <c r="X9" s="414"/>
      <c r="Y9" s="414"/>
      <c r="Z9" s="414"/>
      <c r="AA9" s="414"/>
      <c r="AB9" s="414"/>
      <c r="AC9" s="414"/>
      <c r="AD9" s="414"/>
      <c r="AE9" s="418"/>
      <c r="AF9" s="418"/>
      <c r="AG9" s="549"/>
      <c r="AH9" s="282" t="s">
        <v>212</v>
      </c>
      <c r="AI9" s="420"/>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row>
    <row r="10" spans="1:67" s="135" customFormat="1" ht="289" customHeight="1" thickBot="1" x14ac:dyDescent="0.4">
      <c r="A10" s="492">
        <v>1</v>
      </c>
      <c r="B10" s="460" t="s">
        <v>130</v>
      </c>
      <c r="C10" s="311" t="s">
        <v>219</v>
      </c>
      <c r="D10" s="311" t="s">
        <v>220</v>
      </c>
      <c r="E10" s="478" t="s">
        <v>221</v>
      </c>
      <c r="F10" s="481" t="s">
        <v>120</v>
      </c>
      <c r="G10" s="421">
        <v>12</v>
      </c>
      <c r="H10" s="424" t="str">
        <f>IF(G10&lt;=0,"",IF(G10&lt;=2,"Muy Baja",IF(G10&lt;=24,"Baja",IF(G10&lt;=500,"Media",IF(G10&lt;=5000,"Alta","Muy Alta")))))</f>
        <v>Baja</v>
      </c>
      <c r="I10" s="410">
        <f>IF(H10="","",IF(H10="Muy Baja",0.2,IF(H10="Baja",0.4,IF(H10="Media",0.6,IF(H10="Alta",0.8,IF(H10="Muy Alta",1,))))))</f>
        <v>0.4</v>
      </c>
      <c r="J10" s="430" t="s">
        <v>151</v>
      </c>
      <c r="K10" s="433" t="str">
        <f>IF(NOT(ISERROR(MATCH(J10,'Tabla Impacto'!$B$221:$B$223,0))),'Tabla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424" t="str">
        <f>IF(OR(K10='Tabla Impacto'!$C$11,K10='Tabla Impacto'!$D$11),"Leve",IF(OR(K10='Tabla Impacto'!$C$12,K10='Tabla Impacto'!$D$12),"Menor",IF(OR(K10='Tabla Impacto'!$C$13,K10='Tabla Impacto'!$D$13),"Moderado",IF(OR(K10='Tabla Impacto'!$C$14,K10='Tabla Impacto'!$D$14),"Mayor",IF(OR(K10='Tabla Impacto'!$C$15,K10='Tabla Impacto'!$D$15),"Catastrófico","")))))</f>
        <v>Mayor</v>
      </c>
      <c r="M10" s="410">
        <f>IF(L10="","",IF(L10="Leve",0.2,IF(L10="Menor",0.4,IF(L10="Moderado",0.6,IF(L10="Mayor",0.8,IF(L10="Catastrófico",1,))))))</f>
        <v>0.8</v>
      </c>
      <c r="N10" s="427"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312">
        <v>1</v>
      </c>
      <c r="P10" s="313" t="s">
        <v>224</v>
      </c>
      <c r="Q10" s="314" t="str">
        <f>IF(OR(R10="Preventivo",R10="Detectivo"),"Probabilidad",IF(R10="Correctivo","Impacto",""))</f>
        <v>Probabilidad</v>
      </c>
      <c r="R10" s="315" t="s">
        <v>14</v>
      </c>
      <c r="S10" s="316" t="s">
        <v>9</v>
      </c>
      <c r="T10" s="317" t="str">
        <f>IF(AND(R10="Preventivo",S10="Automático"),"50%",IF(AND(R10="Preventivo",S10="Manual"),"40%",IF(AND(R10="Detectivo",S10="Automático"),"40%",IF(AND(R10="Detectivo",S10="Manual"),"30%",IF(AND(R10="Correctivo",S10="Automático"),"35%",IF(AND(R10="Correctivo",S10="Manual"),"25%",""))))))</f>
        <v>40%</v>
      </c>
      <c r="U10" s="316" t="s">
        <v>19</v>
      </c>
      <c r="V10" s="316" t="s">
        <v>22</v>
      </c>
      <c r="W10" s="316" t="s">
        <v>116</v>
      </c>
      <c r="X10" s="318">
        <f>IFERROR(IF(Q10="Probabilidad",(I10-(+I10*T10)),IF(Q10="Impacto",I10,"")),"")</f>
        <v>0.24</v>
      </c>
      <c r="Y10" s="319" t="str">
        <f>IFERROR(IF(X10="","",IF(X10&lt;=0.2,"Muy Baja",IF(X10&lt;=0.4,"Baja",IF(X10&lt;=0.6,"Media",IF(X10&lt;=0.8,"Alta","Muy Alta"))))),"")</f>
        <v>Baja</v>
      </c>
      <c r="Z10" s="320">
        <f>+X10</f>
        <v>0.24</v>
      </c>
      <c r="AA10" s="319" t="str">
        <f>IFERROR(IF(AB10="","",IF(AB10&lt;=0.2,"Leve",IF(AB10&lt;=0.4,"Menor",IF(AB10&lt;=0.6,"Moderado",IF(AB10&lt;=0.8,"Mayor","Catastrófico"))))),"")</f>
        <v>Mayor</v>
      </c>
      <c r="AB10" s="320">
        <f>IFERROR(IF(Q10="Impacto",(M10-(+M10*T10)),IF(Q10="Probabilidad",M10,"")),"")</f>
        <v>0.8</v>
      </c>
      <c r="AC10" s="321"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322" t="s">
        <v>132</v>
      </c>
      <c r="AE10" s="364" t="s">
        <v>223</v>
      </c>
      <c r="AF10" s="323" t="s">
        <v>222</v>
      </c>
      <c r="AG10" s="324">
        <v>45410</v>
      </c>
      <c r="AH10" s="363"/>
      <c r="AI10" s="325" t="s">
        <v>38</v>
      </c>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row>
    <row r="11" spans="1:67" ht="19" hidden="1" customHeight="1" thickBot="1" x14ac:dyDescent="0.4">
      <c r="A11" s="493"/>
      <c r="B11" s="461"/>
      <c r="C11" s="326"/>
      <c r="D11" s="327"/>
      <c r="E11" s="479" t="s">
        <v>215</v>
      </c>
      <c r="F11" s="482"/>
      <c r="G11" s="422"/>
      <c r="H11" s="425"/>
      <c r="I11" s="411"/>
      <c r="J11" s="431"/>
      <c r="K11" s="434">
        <f ca="1">IF(NOT(ISERROR(MATCH(J11,_xlfn.ANCHORARRAY(E22),0))),I24&amp;"Por favor no seleccionar los criterios de impacto",J11)</f>
        <v>0</v>
      </c>
      <c r="L11" s="425"/>
      <c r="M11" s="411"/>
      <c r="N11" s="428"/>
      <c r="O11" s="328">
        <v>2</v>
      </c>
      <c r="P11" s="329"/>
      <c r="Q11" s="330" t="str">
        <f>IF(OR(R11="Preventivo",R11="Detectivo"),"Probabilidad",IF(R11="Correctivo","Impacto",""))</f>
        <v/>
      </c>
      <c r="R11" s="331"/>
      <c r="S11" s="332"/>
      <c r="T11" s="333" t="str">
        <f t="shared" ref="T11:T15" si="0">IF(AND(R11="Preventivo",S11="Automático"),"50%",IF(AND(R11="Preventivo",S11="Manual"),"40%",IF(AND(R11="Detectivo",S11="Automático"),"40%",IF(AND(R11="Detectivo",S11="Manual"),"30%",IF(AND(R11="Correctivo",S11="Automático"),"35%",IF(AND(R11="Correctivo",S11="Manual"),"25%",""))))))</f>
        <v/>
      </c>
      <c r="U11" s="334"/>
      <c r="V11" s="334"/>
      <c r="W11" s="334"/>
      <c r="X11" s="335" t="str">
        <f>IFERROR(IF(AND(Q10="Probabilidad",Q11="Probabilidad"),(Z10-(+Z10*T11)),IF(Q11="Probabilidad",(I10-(+I10*T11)),IF(Q11="Impacto",Z10,""))),"")</f>
        <v/>
      </c>
      <c r="Y11" s="336" t="str">
        <f t="shared" ref="Y11:Y69" si="1">IFERROR(IF(X11="","",IF(X11&lt;=0.2,"Muy Baja",IF(X11&lt;=0.4,"Baja",IF(X11&lt;=0.6,"Media",IF(X11&lt;=0.8,"Alta","Muy Alta"))))),"")</f>
        <v/>
      </c>
      <c r="Z11" s="337" t="str">
        <f t="shared" ref="Z11:Z15" si="2">+X11</f>
        <v/>
      </c>
      <c r="AA11" s="336" t="str">
        <f t="shared" ref="AA11:AA69" si="3">IFERROR(IF(AB11="","",IF(AB11&lt;=0.2,"Leve",IF(AB11&lt;=0.4,"Menor",IF(AB11&lt;=0.6,"Moderado",IF(AB11&lt;=0.8,"Mayor","Catastrófico"))))),"")</f>
        <v/>
      </c>
      <c r="AB11" s="337" t="str">
        <f>IFERROR(IF(AND(Q10="Impacto",Q11="Impacto"),(AB10-(+AB10*T11)),IF(Q11="Impacto",(M10-(+M10*T11)),IF(Q11="Probabilidad",AB10,""))),"")</f>
        <v/>
      </c>
      <c r="AC11" s="338"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339"/>
      <c r="AE11" s="340"/>
      <c r="AF11" s="341"/>
      <c r="AG11" s="342"/>
      <c r="AH11" s="342"/>
      <c r="AI11" s="343"/>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row>
    <row r="12" spans="1:67" ht="19" hidden="1" customHeight="1" thickBot="1" x14ac:dyDescent="0.4">
      <c r="A12" s="493"/>
      <c r="B12" s="461"/>
      <c r="C12" s="326"/>
      <c r="D12" s="327"/>
      <c r="E12" s="479" t="s">
        <v>215</v>
      </c>
      <c r="F12" s="482"/>
      <c r="G12" s="422"/>
      <c r="H12" s="425"/>
      <c r="I12" s="411"/>
      <c r="J12" s="431"/>
      <c r="K12" s="434">
        <f ca="1">IF(NOT(ISERROR(MATCH(J12,_xlfn.ANCHORARRAY(E23),0))),I25&amp;"Por favor no seleccionar los criterios de impacto",J12)</f>
        <v>0</v>
      </c>
      <c r="L12" s="425"/>
      <c r="M12" s="411"/>
      <c r="N12" s="428"/>
      <c r="O12" s="328">
        <v>3</v>
      </c>
      <c r="P12" s="344"/>
      <c r="Q12" s="345" t="str">
        <f>IF(OR(R12="Preventivo",R12="Detectivo"),"Probabilidad",IF(R12="Correctivo","Impacto",""))</f>
        <v/>
      </c>
      <c r="R12" s="331"/>
      <c r="S12" s="332"/>
      <c r="T12" s="346" t="str">
        <f t="shared" si="0"/>
        <v/>
      </c>
      <c r="U12" s="334"/>
      <c r="V12" s="334"/>
      <c r="W12" s="334"/>
      <c r="X12" s="335" t="str">
        <f>IFERROR(IF(AND(Q11="Probabilidad",Q12="Probabilidad"),(Z11-(+Z11*T12)),IF(AND(Q11="Impacto",Q12="Probabilidad"),(Z10-(+Z10*T12)),IF(Q12="Impacto",Z11,""))),"")</f>
        <v/>
      </c>
      <c r="Y12" s="336" t="str">
        <f t="shared" si="1"/>
        <v/>
      </c>
      <c r="Z12" s="337" t="str">
        <f t="shared" si="2"/>
        <v/>
      </c>
      <c r="AA12" s="336" t="str">
        <f t="shared" si="3"/>
        <v/>
      </c>
      <c r="AB12" s="337" t="str">
        <f>IFERROR(IF(AND(Q11="Impacto",Q12="Impacto"),(AB11-(+AB11*T12)),IF(AND(Q11="Probabilidad",Q12="Impacto"),(AB10-(+AB10*T12)),IF(Q12="Probabilidad",AB11,""))),"")</f>
        <v/>
      </c>
      <c r="AC12" s="338" t="str">
        <f t="shared" si="4"/>
        <v/>
      </c>
      <c r="AD12" s="339"/>
      <c r="AE12" s="340"/>
      <c r="AF12" s="341"/>
      <c r="AG12" s="342"/>
      <c r="AH12" s="342"/>
      <c r="AI12" s="343"/>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row>
    <row r="13" spans="1:67" ht="15" hidden="1" customHeight="1" thickBot="1" x14ac:dyDescent="0.4">
      <c r="A13" s="493"/>
      <c r="B13" s="461"/>
      <c r="C13" s="326"/>
      <c r="D13" s="327"/>
      <c r="E13" s="479" t="s">
        <v>215</v>
      </c>
      <c r="F13" s="482"/>
      <c r="G13" s="422"/>
      <c r="H13" s="425"/>
      <c r="I13" s="411"/>
      <c r="J13" s="431"/>
      <c r="K13" s="434">
        <f ca="1">IF(NOT(ISERROR(MATCH(J13,_xlfn.ANCHORARRAY(E24),0))),I26&amp;"Por favor no seleccionar los criterios de impacto",J13)</f>
        <v>0</v>
      </c>
      <c r="L13" s="425"/>
      <c r="M13" s="411"/>
      <c r="N13" s="428"/>
      <c r="O13" s="347">
        <v>4</v>
      </c>
      <c r="P13" s="344"/>
      <c r="Q13" s="345" t="str">
        <f t="shared" ref="Q13:Q15" si="5">IF(OR(R13="Preventivo",R13="Detectivo"),"Probabilidad",IF(R13="Correctivo","Impacto",""))</f>
        <v/>
      </c>
      <c r="R13" s="331"/>
      <c r="S13" s="332"/>
      <c r="T13" s="346" t="str">
        <f t="shared" si="0"/>
        <v/>
      </c>
      <c r="U13" s="316"/>
      <c r="V13" s="316"/>
      <c r="W13" s="316"/>
      <c r="X13" s="335" t="str">
        <f t="shared" ref="X13:X15" si="6">IFERROR(IF(AND(Q12="Probabilidad",Q13="Probabilidad"),(Z12-(+Z12*T13)),IF(AND(Q12="Impacto",Q13="Probabilidad"),(Z11-(+Z11*T13)),IF(Q13="Impacto",Z12,""))),"")</f>
        <v/>
      </c>
      <c r="Y13" s="336" t="str">
        <f t="shared" si="1"/>
        <v/>
      </c>
      <c r="Z13" s="337" t="str">
        <f t="shared" si="2"/>
        <v/>
      </c>
      <c r="AA13" s="336" t="str">
        <f t="shared" si="3"/>
        <v/>
      </c>
      <c r="AB13" s="337" t="str">
        <f t="shared" ref="AB13:AB15" si="7">IFERROR(IF(AND(Q12="Impacto",Q13="Impacto"),(AB12-(+AB12*T13)),IF(AND(Q12="Probabilidad",Q13="Impacto"),(AB11-(+AB11*T13)),IF(Q13="Probabilidad",AB12,""))),"")</f>
        <v/>
      </c>
      <c r="AC13" s="338"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339"/>
      <c r="AE13" s="348"/>
      <c r="AF13" s="341"/>
      <c r="AG13" s="342"/>
      <c r="AH13" s="342"/>
      <c r="AI13" s="343"/>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row>
    <row r="14" spans="1:67" ht="38" hidden="1" customHeight="1" thickBot="1" x14ac:dyDescent="0.4">
      <c r="A14" s="493"/>
      <c r="B14" s="461"/>
      <c r="C14" s="326"/>
      <c r="D14" s="327"/>
      <c r="E14" s="479" t="s">
        <v>215</v>
      </c>
      <c r="F14" s="482"/>
      <c r="G14" s="422"/>
      <c r="H14" s="425"/>
      <c r="I14" s="411"/>
      <c r="J14" s="431"/>
      <c r="K14" s="434">
        <f ca="1">IF(NOT(ISERROR(MATCH(J14,_xlfn.ANCHORARRAY(E25),0))),I27&amp;"Por favor no seleccionar los criterios de impacto",J14)</f>
        <v>0</v>
      </c>
      <c r="L14" s="425"/>
      <c r="M14" s="411"/>
      <c r="N14" s="428"/>
      <c r="O14" s="347">
        <v>5</v>
      </c>
      <c r="P14" s="344"/>
      <c r="Q14" s="345" t="str">
        <f t="shared" si="5"/>
        <v/>
      </c>
      <c r="R14" s="331"/>
      <c r="S14" s="334"/>
      <c r="T14" s="346" t="str">
        <f t="shared" si="0"/>
        <v/>
      </c>
      <c r="U14" s="334"/>
      <c r="V14" s="334"/>
      <c r="W14" s="334"/>
      <c r="X14" s="335" t="str">
        <f t="shared" si="6"/>
        <v/>
      </c>
      <c r="Y14" s="336" t="str">
        <f t="shared" si="1"/>
        <v/>
      </c>
      <c r="Z14" s="337" t="str">
        <f t="shared" si="2"/>
        <v/>
      </c>
      <c r="AA14" s="336" t="str">
        <f t="shared" si="3"/>
        <v/>
      </c>
      <c r="AB14" s="337" t="str">
        <f t="shared" si="7"/>
        <v/>
      </c>
      <c r="AC14" s="338" t="str">
        <f t="shared" si="4"/>
        <v/>
      </c>
      <c r="AD14" s="339"/>
      <c r="AE14" s="349"/>
      <c r="AF14" s="341"/>
      <c r="AG14" s="342"/>
      <c r="AH14" s="342"/>
      <c r="AI14" s="343"/>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row>
    <row r="15" spans="1:67" ht="56.5" hidden="1" customHeight="1" thickBot="1" x14ac:dyDescent="0.4">
      <c r="A15" s="494"/>
      <c r="B15" s="462"/>
      <c r="C15" s="326"/>
      <c r="D15" s="327"/>
      <c r="E15" s="480" t="s">
        <v>215</v>
      </c>
      <c r="F15" s="483"/>
      <c r="G15" s="423"/>
      <c r="H15" s="426"/>
      <c r="I15" s="412"/>
      <c r="J15" s="432"/>
      <c r="K15" s="435">
        <f ca="1">IF(NOT(ISERROR(MATCH(J15,_xlfn.ANCHORARRAY(E26),0))),I28&amp;"Por favor no seleccionar los criterios de impacto",J15)</f>
        <v>0</v>
      </c>
      <c r="L15" s="426"/>
      <c r="M15" s="412"/>
      <c r="N15" s="429"/>
      <c r="O15" s="350">
        <v>6</v>
      </c>
      <c r="P15" s="351"/>
      <c r="Q15" s="352" t="str">
        <f t="shared" si="5"/>
        <v/>
      </c>
      <c r="R15" s="353"/>
      <c r="S15" s="354"/>
      <c r="T15" s="355" t="str">
        <f t="shared" si="0"/>
        <v/>
      </c>
      <c r="U15" s="354"/>
      <c r="V15" s="354"/>
      <c r="W15" s="354"/>
      <c r="X15" s="356" t="str">
        <f t="shared" si="6"/>
        <v/>
      </c>
      <c r="Y15" s="357" t="str">
        <f t="shared" si="1"/>
        <v/>
      </c>
      <c r="Z15" s="355" t="str">
        <f t="shared" si="2"/>
        <v/>
      </c>
      <c r="AA15" s="357" t="str">
        <f t="shared" si="3"/>
        <v/>
      </c>
      <c r="AB15" s="355" t="str">
        <f t="shared" si="7"/>
        <v/>
      </c>
      <c r="AC15" s="358" t="str">
        <f t="shared" si="4"/>
        <v/>
      </c>
      <c r="AD15" s="354"/>
      <c r="AE15" s="359"/>
      <c r="AF15" s="360"/>
      <c r="AG15" s="361"/>
      <c r="AH15" s="361"/>
      <c r="AI15" s="362"/>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row>
    <row r="16" spans="1:67" ht="147" hidden="1" customHeight="1" thickBot="1" x14ac:dyDescent="0.4">
      <c r="A16" s="408"/>
      <c r="B16" s="302"/>
      <c r="C16" s="303"/>
      <c r="D16" s="304"/>
      <c r="E16" s="305"/>
      <c r="F16" s="281"/>
      <c r="G16" s="276"/>
      <c r="H16" s="277" t="str">
        <f>IF(G16&lt;=0,"",IF(G16&lt;=2,"Muy Baja",IF(G16&lt;=24,"Baja",IF(G16&lt;=500,"Media",IF(G16&lt;=5000,"Alta","Muy Alta")))))</f>
        <v/>
      </c>
      <c r="I16" s="275" t="str">
        <f>IF(H16="","",IF(H16="Muy Baja",0.2,IF(H16="Baja",0.4,IF(H16="Media",0.6,IF(H16="Alta",0.8,IF(H16="Muy Alta",1,))))))</f>
        <v/>
      </c>
      <c r="J16" s="279"/>
      <c r="K16" s="280"/>
      <c r="L16" s="277" t="str">
        <f>IF(OR(K16='Tabla Impacto'!$C$11,K16='Tabla Impacto'!$D$11),"Leve",IF(OR(K16='Tabla Impacto'!$C$12,K16='Tabla Impacto'!$D$12),"Menor",IF(OR(K16='Tabla Impacto'!$C$13,K16='Tabla Impacto'!$D$13),"Moderado",IF(OR(K16='Tabla Impacto'!$C$14,K16='Tabla Impacto'!$D$14),"Mayor",IF(OR(K16='Tabla Impacto'!$C$15,K16='Tabla Impacto'!$D$15),"Catastrófico","")))))</f>
        <v/>
      </c>
      <c r="M16" s="275" t="str">
        <f>IF(L16="","",IF(L16="Leve",0.2,IF(L16="Menor",0.4,IF(L16="Moderado",0.6,IF(L16="Mayor",0.8,IF(L16="Catastrófico",1,))))))</f>
        <v/>
      </c>
      <c r="N16" s="278"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268"/>
      <c r="P16" s="232"/>
      <c r="Q16" s="231" t="str">
        <f>IF(OR(R16="Preventivo",R16="Detectivo"),"Probabilidad",IF(R16="Correctivo","Impacto",""))</f>
        <v/>
      </c>
      <c r="R16" s="121"/>
      <c r="S16" s="122"/>
      <c r="T16" s="123" t="str">
        <f>IF(AND(R16="Preventivo",S16="Automático"),"50%",IF(AND(R16="Preventivo",S16="Manual"),"40%",IF(AND(R16="Detectivo",S16="Automático"),"40%",IF(AND(R16="Detectivo",S16="Manual"),"30%",IF(AND(R16="Correctivo",S16="Automático"),"35%",IF(AND(R16="Correctivo",S16="Manual"),"25%",""))))))</f>
        <v/>
      </c>
      <c r="U16" s="130"/>
      <c r="V16" s="130"/>
      <c r="W16" s="227"/>
      <c r="X16" s="165" t="str">
        <f>IFERROR(IF(Q16="Probabilidad",(I16-(+I16*T16)),IF(Q16="Impacto",I16,"")),"")</f>
        <v/>
      </c>
      <c r="Y16" s="201" t="str">
        <f>IFERROR(IF(X16="","",IF(X16&lt;=0.2,"Muy Baja",IF(X16&lt;=0.4,"Baja",IF(X16&lt;=0.6,"Media",IF(X16&lt;=0.8,"Alta","Muy Alta"))))),"")</f>
        <v/>
      </c>
      <c r="Z16" s="202" t="str">
        <f>+X16</f>
        <v/>
      </c>
      <c r="AA16" s="201" t="str">
        <f>IFERROR(IF(AB16="","",IF(AB16&lt;=0.2,"Leve",IF(AB16&lt;=0.4,"Menor",IF(AB16&lt;=0.6,"Moderado",IF(AB16&lt;=0.8,"Mayor","Catastrófico"))))),"")</f>
        <v/>
      </c>
      <c r="AB16" s="202" t="str">
        <f>IFERROR(IF(Q16="Impacto",(M16-(+M16*T16)),IF(Q16="Probabilidad",M16,"")),"")</f>
        <v/>
      </c>
      <c r="AC16" s="20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0"/>
      <c r="AE16" s="283"/>
      <c r="AF16" s="220"/>
      <c r="AG16" s="238"/>
      <c r="AH16" s="244"/>
      <c r="AI16" s="133"/>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row>
    <row r="17" spans="1:67" ht="81.75" hidden="1" customHeight="1" x14ac:dyDescent="0.4">
      <c r="A17" s="409"/>
      <c r="B17" s="288"/>
      <c r="C17" s="286"/>
      <c r="D17" s="286"/>
      <c r="E17" s="284"/>
      <c r="F17" s="286"/>
      <c r="G17" s="290"/>
      <c r="H17" s="292"/>
      <c r="I17" s="294"/>
      <c r="J17" s="296"/>
      <c r="K17" s="298">
        <f t="shared" ref="K17:K21" ca="1" si="8">IF(NOT(ISERROR(MATCH(J17,_xlfn.ANCHORARRAY(E28),0))),I30&amp;"Por favor no seleccionar los criterios de impacto",J17)</f>
        <v>0</v>
      </c>
      <c r="L17" s="292"/>
      <c r="M17" s="294"/>
      <c r="N17" s="306"/>
      <c r="O17" s="269"/>
      <c r="P17" s="233"/>
      <c r="Q17" s="230" t="str">
        <f>IF(OR(R17="Preventivo",R17="Detectivo"),"Probabilidad",IF(R17="Correctivo","Impacto",""))</f>
        <v/>
      </c>
      <c r="R17" s="118"/>
      <c r="S17" s="119"/>
      <c r="T17" s="213" t="str">
        <f t="shared" ref="T17:T21" si="9">IF(AND(R17="Preventivo",S17="Automático"),"50%",IF(AND(R17="Preventivo",S17="Manual"),"40%",IF(AND(R17="Detectivo",S17="Automático"),"40%",IF(AND(R17="Detectivo",S17="Manual"),"30%",IF(AND(R17="Correctivo",S17="Automático"),"35%",IF(AND(R17="Correctivo",S17="Manual"),"25%",""))))))</f>
        <v/>
      </c>
      <c r="U17" s="228"/>
      <c r="V17" s="226"/>
      <c r="W17" s="234"/>
      <c r="X17" s="270" t="str">
        <f>IFERROR(IF(AND(Q16="Probabilidad",Q17="Probabilidad"),(Z16-(+Z16*T17)),IF(Q17="Probabilidad",(I16-(+I16*T17)),IF(Q17="Impacto",Z16,""))),"")</f>
        <v/>
      </c>
      <c r="Y17" s="196" t="str">
        <f t="shared" ref="Y17:Y21" si="10">IFERROR(IF(X17="","",IF(X17&lt;=0.2,"Muy Baja",IF(X17&lt;=0.4,"Baja",IF(X17&lt;=0.6,"Media",IF(X17&lt;=0.8,"Alta","Muy Alta"))))),"")</f>
        <v/>
      </c>
      <c r="Z17" s="197" t="str">
        <f t="shared" ref="Z17:Z21" si="11">+X17</f>
        <v/>
      </c>
      <c r="AA17" s="196" t="str">
        <f t="shared" ref="AA17:AA21" si="12">IFERROR(IF(AB17="","",IF(AB17&lt;=0.2,"Leve",IF(AB17&lt;=0.4,"Menor",IF(AB17&lt;=0.6,"Moderado",IF(AB17&lt;=0.8,"Mayor","Catastrófico"))))),"")</f>
        <v/>
      </c>
      <c r="AB17" s="197" t="str">
        <f>IFERROR(IF(AND(Q16="Impacto",Q17="Impacto"),(AB16-(+AB16*T17)),IF(Q17="Impacto",(M16-(+M16*T17)),IF(Q17="Probabilidad",AB16,""))),"")</f>
        <v/>
      </c>
      <c r="AC17" s="198" t="str">
        <f t="shared" ref="AC17:AC18" si="13">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7"/>
      <c r="AE17" s="222"/>
      <c r="AF17" s="224"/>
      <c r="AG17" s="241"/>
      <c r="AH17" s="241"/>
      <c r="AI17" s="140" t="s">
        <v>38</v>
      </c>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row>
    <row r="18" spans="1:67" ht="76.5" hidden="1" customHeight="1" x14ac:dyDescent="0.4">
      <c r="A18" s="409"/>
      <c r="B18" s="288"/>
      <c r="C18" s="286"/>
      <c r="D18" s="286"/>
      <c r="E18" s="284"/>
      <c r="F18" s="286"/>
      <c r="G18" s="290"/>
      <c r="H18" s="292"/>
      <c r="I18" s="294"/>
      <c r="J18" s="296"/>
      <c r="K18" s="298">
        <f t="shared" ca="1" si="8"/>
        <v>0</v>
      </c>
      <c r="L18" s="292"/>
      <c r="M18" s="294"/>
      <c r="N18" s="306"/>
      <c r="O18" s="111"/>
      <c r="P18" s="221"/>
      <c r="Q18" s="191" t="str">
        <f>IF(OR(R18="Preventivo",R18="Detectivo"),"Probabilidad",IF(R18="Correctivo","Impacto",""))</f>
        <v/>
      </c>
      <c r="R18" s="118"/>
      <c r="S18" s="119"/>
      <c r="T18" s="213" t="str">
        <f t="shared" si="9"/>
        <v/>
      </c>
      <c r="U18" s="229"/>
      <c r="V18" s="225"/>
      <c r="W18" s="229"/>
      <c r="X18" s="168" t="str">
        <f>IFERROR(IF(AND(Q17="Probabilidad",Q18="Probabilidad"),(Z17-(+Z17*T18)),IF(AND(Q17="Impacto",Q18="Probabilidad"),(Z16-(+Z16*T18)),IF(Q18="Impacto",Z17,""))),"")</f>
        <v/>
      </c>
      <c r="Y18" s="196" t="str">
        <f t="shared" si="10"/>
        <v/>
      </c>
      <c r="Z18" s="205" t="str">
        <f t="shared" si="11"/>
        <v/>
      </c>
      <c r="AA18" s="196" t="str">
        <f t="shared" si="12"/>
        <v/>
      </c>
      <c r="AB18" s="205" t="str">
        <f>IFERROR(IF(AND(Q17="Impacto",Q18="Impacto"),(AB17-(+AB17*T18)),IF(AND(Q17="Probabilidad",Q18="Impacto"),(AB16-(+AB16*T18)),IF(Q18="Probabilidad",AB17,""))),"")</f>
        <v/>
      </c>
      <c r="AC18" s="198" t="str">
        <f t="shared" si="13"/>
        <v/>
      </c>
      <c r="AD18" s="137"/>
      <c r="AE18" s="237"/>
      <c r="AF18" s="223"/>
      <c r="AG18" s="241"/>
      <c r="AH18" s="241"/>
      <c r="AI18" s="140" t="s">
        <v>38</v>
      </c>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row>
    <row r="19" spans="1:67" ht="109.5" hidden="1" customHeight="1" thickBot="1" x14ac:dyDescent="0.4">
      <c r="A19" s="409"/>
      <c r="B19" s="288"/>
      <c r="C19" s="286"/>
      <c r="D19" s="286"/>
      <c r="E19" s="284"/>
      <c r="F19" s="286"/>
      <c r="G19" s="290"/>
      <c r="H19" s="292"/>
      <c r="I19" s="294"/>
      <c r="J19" s="296"/>
      <c r="K19" s="298">
        <f t="shared" ca="1" si="8"/>
        <v>0</v>
      </c>
      <c r="L19" s="292"/>
      <c r="M19" s="294"/>
      <c r="N19" s="306"/>
      <c r="O19" s="111"/>
      <c r="P19" s="235"/>
      <c r="Q19" s="191" t="str">
        <f>IF(OR(R19="Preventivo",R19="Detectivo"),"Probabilidad",IF(R19="Correctivo","Impacto",""))</f>
        <v/>
      </c>
      <c r="R19" s="118"/>
      <c r="S19" s="119"/>
      <c r="T19" s="213" t="str">
        <f t="shared" ref="T19" si="14">IF(AND(R19="Preventivo",S19="Automático"),"50%",IF(AND(R19="Preventivo",S19="Manual"),"40%",IF(AND(R19="Detectivo",S19="Automático"),"40%",IF(AND(R19="Detectivo",S19="Manual"),"30%",IF(AND(R19="Correctivo",S19="Automático"),"35%",IF(AND(R19="Correctivo",S19="Manual"),"25%",""))))))</f>
        <v/>
      </c>
      <c r="U19" s="229"/>
      <c r="V19" s="225"/>
      <c r="W19" s="229"/>
      <c r="X19" s="271" t="str">
        <f t="shared" ref="X19:X21" si="15">IFERROR(IF(AND(Q18="Probabilidad",Q19="Probabilidad"),(Z18-(+Z18*T19)),IF(AND(Q18="Impacto",Q19="Probabilidad"),(Z17-(+Z17*T19)),IF(Q19="Impacto",Z18,""))),"")</f>
        <v/>
      </c>
      <c r="Y19" s="274" t="str">
        <f t="shared" si="10"/>
        <v/>
      </c>
      <c r="Z19" s="254" t="str">
        <f t="shared" si="11"/>
        <v/>
      </c>
      <c r="AA19" s="273" t="str">
        <f t="shared" si="12"/>
        <v/>
      </c>
      <c r="AB19" s="254" t="str">
        <f t="shared" ref="AB19:AB21" si="16">IFERROR(IF(AND(Q18="Impacto",Q19="Impacto"),(AB18-(+AB18*T19)),IF(AND(Q18="Probabilidad",Q19="Impacto"),(AB17-(+AB17*T19)),IF(Q19="Probabilidad",AB18,""))),"")</f>
        <v/>
      </c>
      <c r="AC19" s="272"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255"/>
      <c r="AE19" s="236"/>
      <c r="AF19" s="138"/>
      <c r="AG19" s="241"/>
      <c r="AH19" s="241"/>
      <c r="AI19" s="140" t="s">
        <v>38</v>
      </c>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row>
    <row r="20" spans="1:67" ht="15" hidden="1" customHeight="1" thickBot="1" x14ac:dyDescent="0.4">
      <c r="A20" s="300"/>
      <c r="B20" s="288"/>
      <c r="C20" s="286"/>
      <c r="D20" s="286"/>
      <c r="E20" s="284"/>
      <c r="F20" s="286"/>
      <c r="G20" s="290"/>
      <c r="H20" s="292"/>
      <c r="I20" s="294"/>
      <c r="J20" s="296"/>
      <c r="K20" s="298">
        <f t="shared" ca="1" si="8"/>
        <v>0</v>
      </c>
      <c r="L20" s="292"/>
      <c r="M20" s="294"/>
      <c r="N20" s="306"/>
      <c r="O20" s="115">
        <v>5</v>
      </c>
      <c r="P20" s="183"/>
      <c r="Q20" s="191" t="str">
        <f t="shared" ref="Q20:Q21" si="17">IF(OR(R20="Preventivo",R20="Detectivo"),"Probabilidad",IF(R20="Correctivo","Impacto",""))</f>
        <v/>
      </c>
      <c r="R20" s="121"/>
      <c r="S20" s="122"/>
      <c r="T20" s="213" t="str">
        <f t="shared" si="9"/>
        <v/>
      </c>
      <c r="U20" s="117"/>
      <c r="V20" s="116"/>
      <c r="W20" s="117"/>
      <c r="X20" s="136" t="str">
        <f t="shared" si="15"/>
        <v/>
      </c>
      <c r="Y20" s="204" t="str">
        <f t="shared" si="10"/>
        <v/>
      </c>
      <c r="Z20" s="205" t="str">
        <f t="shared" si="11"/>
        <v/>
      </c>
      <c r="AA20" s="204" t="str">
        <f t="shared" si="12"/>
        <v/>
      </c>
      <c r="AB20" s="205" t="str">
        <f t="shared" si="16"/>
        <v/>
      </c>
      <c r="AC20" s="206" t="str">
        <f t="shared" ref="AC20:AC21" si="18">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52"/>
      <c r="AE20" s="138"/>
      <c r="AF20" s="138"/>
      <c r="AG20" s="241"/>
      <c r="AH20" s="241"/>
      <c r="AI20" s="140"/>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row>
    <row r="21" spans="1:67" ht="15" hidden="1" customHeight="1" thickBot="1" x14ac:dyDescent="0.4">
      <c r="A21" s="301"/>
      <c r="B21" s="289"/>
      <c r="C21" s="287"/>
      <c r="D21" s="287"/>
      <c r="E21" s="285"/>
      <c r="F21" s="287"/>
      <c r="G21" s="291"/>
      <c r="H21" s="293"/>
      <c r="I21" s="295"/>
      <c r="J21" s="297"/>
      <c r="K21" s="299">
        <f t="shared" ca="1" si="8"/>
        <v>0</v>
      </c>
      <c r="L21" s="293"/>
      <c r="M21" s="295"/>
      <c r="N21" s="307"/>
      <c r="O21" s="159">
        <v>6</v>
      </c>
      <c r="P21" s="160"/>
      <c r="Q21" s="194" t="str">
        <f t="shared" si="17"/>
        <v/>
      </c>
      <c r="R21" s="161"/>
      <c r="S21" s="161"/>
      <c r="T21" s="208" t="str">
        <f t="shared" si="9"/>
        <v/>
      </c>
      <c r="U21" s="161"/>
      <c r="V21" s="256"/>
      <c r="W21" s="161"/>
      <c r="X21" s="146" t="str">
        <f t="shared" si="15"/>
        <v/>
      </c>
      <c r="Y21" s="207" t="str">
        <f t="shared" si="10"/>
        <v/>
      </c>
      <c r="Z21" s="208" t="str">
        <f t="shared" si="11"/>
        <v/>
      </c>
      <c r="AA21" s="207" t="str">
        <f t="shared" si="12"/>
        <v/>
      </c>
      <c r="AB21" s="208" t="str">
        <f t="shared" si="16"/>
        <v/>
      </c>
      <c r="AC21" s="209" t="str">
        <f t="shared" si="18"/>
        <v/>
      </c>
      <c r="AD21" s="161"/>
      <c r="AE21" s="147"/>
      <c r="AF21" s="147"/>
      <c r="AG21" s="242"/>
      <c r="AH21" s="242"/>
      <c r="AI21" s="163"/>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row>
    <row r="22" spans="1:67" ht="16" hidden="1" thickBot="1" x14ac:dyDescent="0.4">
      <c r="A22" s="463"/>
      <c r="B22" s="466"/>
      <c r="C22" s="469"/>
      <c r="D22" s="472"/>
      <c r="E22" s="475"/>
      <c r="F22" s="472"/>
      <c r="G22" s="486"/>
      <c r="H22" s="489" t="str">
        <f>IF(G22&lt;=0,"",IF(G22&lt;=2,"Muy Baja",IF(G22&lt;=24,"Baja",IF(G22&lt;=500,"Media",IF(G22&lt;=5000,"Alta","Muy Alta")))))</f>
        <v/>
      </c>
      <c r="I22" s="454" t="str">
        <f>IF(H22="","",IF(H22="Muy Baja",0.2,IF(H22="Baja",0.4,IF(H22="Media",0.6,IF(H22="Alta",0.8,IF(H22="Muy Alta",1,))))))</f>
        <v/>
      </c>
      <c r="J22" s="522"/>
      <c r="K22" s="525">
        <f>IF(NOT(ISERROR(MATCH(J22,'Tabla Impacto'!$B$221:$B$223,0))),'Tabla Impacto'!$F$223&amp;"Por favor no seleccionar los criterios de impacto(Afectación Económica o presupuestal y Pérdida Reputacional)",J22)</f>
        <v>0</v>
      </c>
      <c r="L22" s="489" t="str">
        <f>IF(OR(K22='Tabla Impacto'!$C$11,K22='Tabla Impacto'!$D$11),"Leve",IF(OR(K22='Tabla Impacto'!$C$12,K22='Tabla Impacto'!$D$12),"Menor",IF(OR(K22='Tabla Impacto'!$C$13,K22='Tabla Impacto'!$D$13),"Moderado",IF(OR(K22='Tabla Impacto'!$C$14,K22='Tabla Impacto'!$D$14),"Mayor",IF(OR(K22='Tabla Impacto'!$C$15,K22='Tabla Impacto'!$D$15),"Catastrófico","")))))</f>
        <v/>
      </c>
      <c r="M22" s="454" t="str">
        <f>IF(L22="","",IF(L22="Leve",0.2,IF(L22="Menor",0.4,IF(L22="Moderado",0.6,IF(L22="Mayor",0.8,IF(L22="Catastrófico",1,))))))</f>
        <v/>
      </c>
      <c r="N22" s="457"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0">
        <v>1</v>
      </c>
      <c r="P22" s="182"/>
      <c r="Q22" s="190" t="str">
        <f>IF(OR(R22="Preventivo",R22="Detectivo"),"Probabilidad",IF(R22="Correctivo","Impacto",""))</f>
        <v/>
      </c>
      <c r="R22" s="121"/>
      <c r="S22" s="122"/>
      <c r="T22" s="123" t="str">
        <f>IF(AND(R22="Preventivo",S22="Automático"),"50%",IF(AND(R22="Preventivo",S22="Manual"),"40%",IF(AND(R22="Detectivo",S22="Automático"),"40%",IF(AND(R22="Detectivo",S22="Manual"),"30%",IF(AND(R22="Correctivo",S22="Automático"),"35%",IF(AND(R22="Correctivo",S22="Manual"),"25%",""))))))</f>
        <v/>
      </c>
      <c r="U22" s="116"/>
      <c r="V22" s="116"/>
      <c r="W22" s="116"/>
      <c r="X22" s="129" t="str">
        <f>IFERROR(IF(Q22="Probabilidad",(I22-(+I22*T22)),IF(Q22="Impacto",I22,"")),"")</f>
        <v/>
      </c>
      <c r="Y22" s="201" t="str">
        <f>IFERROR(IF(X22="","",IF(X22&lt;=0.2,"Muy Baja",IF(X22&lt;=0.4,"Baja",IF(X22&lt;=0.6,"Media",IF(X22&lt;=0.8,"Alta","Muy Alta"))))),"")</f>
        <v/>
      </c>
      <c r="Z22" s="202" t="str">
        <f>+X22</f>
        <v/>
      </c>
      <c r="AA22" s="201" t="str">
        <f>IFERROR(IF(AB22="","",IF(AB22&lt;=0.2,"Leve",IF(AB22&lt;=0.4,"Menor",IF(AB22&lt;=0.6,"Moderado",IF(AB22&lt;=0.8,"Mayor","Catastrófico"))))),"")</f>
        <v/>
      </c>
      <c r="AB22" s="202" t="str">
        <f>IFERROR(IF(Q22="Impacto",(M22-(+M22*T22)),IF(Q22="Probabilidad",M22,"")),"")</f>
        <v/>
      </c>
      <c r="AC22" s="20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0"/>
      <c r="AE22" s="166"/>
      <c r="AF22" s="131"/>
      <c r="AG22" s="243"/>
      <c r="AH22" s="243"/>
      <c r="AI22" s="133"/>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row>
    <row r="23" spans="1:67" ht="16" hidden="1" thickBot="1" x14ac:dyDescent="0.4">
      <c r="A23" s="464"/>
      <c r="B23" s="467"/>
      <c r="C23" s="470"/>
      <c r="D23" s="473"/>
      <c r="E23" s="476"/>
      <c r="F23" s="473"/>
      <c r="G23" s="487"/>
      <c r="H23" s="490"/>
      <c r="I23" s="455"/>
      <c r="J23" s="523"/>
      <c r="K23" s="526">
        <f t="shared" ref="K23:K27" ca="1" si="19">IF(NOT(ISERROR(MATCH(J23,_xlfn.ANCHORARRAY(E34),0))),I36&amp;"Por favor no seleccionar los criterios de impacto",J23)</f>
        <v>0</v>
      </c>
      <c r="L23" s="490"/>
      <c r="M23" s="455"/>
      <c r="N23" s="458"/>
      <c r="O23" s="115">
        <v>2</v>
      </c>
      <c r="P23" s="182"/>
      <c r="Q23" s="191" t="str">
        <f>IF(OR(R23="Preventivo",R23="Detectivo"),"Probabilidad",IF(R23="Correctivo","Impacto",""))</f>
        <v/>
      </c>
      <c r="R23" s="118"/>
      <c r="S23" s="119"/>
      <c r="T23" s="213" t="str">
        <f t="shared" ref="T23:T27" si="20">IF(AND(R23="Preventivo",S23="Automático"),"50%",IF(AND(R23="Preventivo",S23="Manual"),"40%",IF(AND(R23="Detectivo",S23="Automático"),"40%",IF(AND(R23="Detectivo",S23="Manual"),"30%",IF(AND(R23="Correctivo",S23="Automático"),"35%",IF(AND(R23="Correctivo",S23="Manual"),"25%",""))))))</f>
        <v/>
      </c>
      <c r="U23" s="116"/>
      <c r="V23" s="116"/>
      <c r="W23" s="116"/>
      <c r="X23" s="253" t="str">
        <f>IFERROR(IF(AND(Q22="Probabilidad",Q23="Probabilidad"),(Z22-(+Z22*T23)),IF(Q23="Probabilidad",(I22-(+I22*T23)),IF(Q23="Impacto",Z22,""))),"")</f>
        <v/>
      </c>
      <c r="Y23" s="196" t="str">
        <f t="shared" si="1"/>
        <v/>
      </c>
      <c r="Z23" s="197" t="str">
        <f t="shared" ref="Z23:Z27" si="21">+X23</f>
        <v/>
      </c>
      <c r="AA23" s="196" t="str">
        <f t="shared" si="3"/>
        <v/>
      </c>
      <c r="AB23" s="197" t="str">
        <f>IFERROR(IF(AND(Q22="Impacto",Q23="Impacto"),(AB22-(+AB22*T23)),IF(Q23="Impacto",(M22-(+M22*T23)),IF(Q23="Probabilidad",AB22,""))),"")</f>
        <v/>
      </c>
      <c r="AC23" s="198" t="str">
        <f t="shared" ref="AC23:AC24" si="2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52"/>
      <c r="AE23" s="166"/>
      <c r="AF23" s="138"/>
      <c r="AG23" s="241"/>
      <c r="AH23" s="241"/>
      <c r="AI23" s="140"/>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row>
    <row r="24" spans="1:67" ht="16" hidden="1" thickBot="1" x14ac:dyDescent="0.4">
      <c r="A24" s="464"/>
      <c r="B24" s="467"/>
      <c r="C24" s="470"/>
      <c r="D24" s="473"/>
      <c r="E24" s="476"/>
      <c r="F24" s="473"/>
      <c r="G24" s="487"/>
      <c r="H24" s="490"/>
      <c r="I24" s="455"/>
      <c r="J24" s="523"/>
      <c r="K24" s="526">
        <f t="shared" ca="1" si="19"/>
        <v>0</v>
      </c>
      <c r="L24" s="490"/>
      <c r="M24" s="455"/>
      <c r="N24" s="458"/>
      <c r="O24" s="115">
        <v>3</v>
      </c>
      <c r="P24" s="183"/>
      <c r="Q24" s="191" t="str">
        <f>IF(OR(R24="Preventivo",R24="Detectivo"),"Probabilidad",IF(R24="Correctivo","Impacto",""))</f>
        <v/>
      </c>
      <c r="R24" s="118"/>
      <c r="S24" s="119"/>
      <c r="T24" s="213" t="str">
        <f t="shared" si="20"/>
        <v/>
      </c>
      <c r="U24" s="116"/>
      <c r="V24" s="116"/>
      <c r="W24" s="116"/>
      <c r="X24" s="136" t="str">
        <f>IFERROR(IF(AND(Q23="Probabilidad",Q24="Probabilidad"),(Z23-(+Z23*T24)),IF(AND(Q23="Impacto",Q24="Probabilidad"),(Z22-(+Z22*T24)),IF(Q24="Impacto",Z23,""))),"")</f>
        <v/>
      </c>
      <c r="Y24" s="204" t="str">
        <f t="shared" si="1"/>
        <v/>
      </c>
      <c r="Z24" s="205" t="str">
        <f t="shared" si="21"/>
        <v/>
      </c>
      <c r="AA24" s="204" t="str">
        <f t="shared" si="3"/>
        <v/>
      </c>
      <c r="AB24" s="205" t="str">
        <f>IFERROR(IF(AND(Q23="Impacto",Q24="Impacto"),(AB23-(+AB23*T24)),IF(AND(Q23="Probabilidad",Q24="Impacto"),(AB22-(+AB22*T24)),IF(Q24="Probabilidad",AB23,""))),"")</f>
        <v/>
      </c>
      <c r="AC24" s="206" t="str">
        <f t="shared" si="22"/>
        <v/>
      </c>
      <c r="AD24" s="152"/>
      <c r="AE24" s="166"/>
      <c r="AF24" s="166"/>
      <c r="AG24" s="241"/>
      <c r="AH24" s="241"/>
      <c r="AI24" s="140"/>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row>
    <row r="25" spans="1:67" ht="19.5" hidden="1" customHeight="1" thickBot="1" x14ac:dyDescent="0.4">
      <c r="A25" s="464"/>
      <c r="B25" s="467"/>
      <c r="C25" s="470"/>
      <c r="D25" s="473"/>
      <c r="E25" s="476"/>
      <c r="F25" s="473"/>
      <c r="G25" s="487"/>
      <c r="H25" s="490"/>
      <c r="I25" s="455"/>
      <c r="J25" s="523"/>
      <c r="K25" s="526">
        <f t="shared" ca="1" si="19"/>
        <v>0</v>
      </c>
      <c r="L25" s="490"/>
      <c r="M25" s="455"/>
      <c r="N25" s="458"/>
      <c r="O25" s="115">
        <v>4</v>
      </c>
      <c r="P25" s="183"/>
      <c r="Q25" s="191" t="str">
        <f t="shared" ref="Q25:Q27" si="23">IF(OR(R25="Preventivo",R25="Detectivo"),"Probabilidad",IF(R25="Correctivo","Impacto",""))</f>
        <v/>
      </c>
      <c r="R25" s="118"/>
      <c r="S25" s="119"/>
      <c r="T25" s="213" t="str">
        <f t="shared" si="20"/>
        <v/>
      </c>
      <c r="U25" s="117"/>
      <c r="V25" s="116"/>
      <c r="W25" s="117"/>
      <c r="X25" s="136" t="str">
        <f t="shared" ref="X25:X27" si="24">IFERROR(IF(AND(Q24="Probabilidad",Q25="Probabilidad"),(Z24-(+Z24*T25)),IF(AND(Q24="Impacto",Q25="Probabilidad"),(Z23-(+Z23*T25)),IF(Q25="Impacto",Z24,""))),"")</f>
        <v/>
      </c>
      <c r="Y25" s="204" t="str">
        <f t="shared" si="1"/>
        <v/>
      </c>
      <c r="Z25" s="205" t="str">
        <f t="shared" si="21"/>
        <v/>
      </c>
      <c r="AA25" s="204" t="str">
        <f t="shared" si="3"/>
        <v/>
      </c>
      <c r="AB25" s="205" t="str">
        <f t="shared" ref="AB25:AB27" si="25">IFERROR(IF(AND(Q24="Impacto",Q25="Impacto"),(AB24-(+AB24*T25)),IF(AND(Q24="Probabilidad",Q25="Impacto"),(AB23-(+AB23*T25)),IF(Q25="Probabilidad",AB24,""))),"")</f>
        <v/>
      </c>
      <c r="AC25" s="206"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52"/>
      <c r="AE25" s="138"/>
      <c r="AF25" s="138"/>
      <c r="AG25" s="241"/>
      <c r="AH25" s="241"/>
      <c r="AI25" s="140"/>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row>
    <row r="26" spans="1:67" ht="15" hidden="1" customHeight="1" thickBot="1" x14ac:dyDescent="0.4">
      <c r="A26" s="464"/>
      <c r="B26" s="467"/>
      <c r="C26" s="470"/>
      <c r="D26" s="473"/>
      <c r="E26" s="476"/>
      <c r="F26" s="473"/>
      <c r="G26" s="487"/>
      <c r="H26" s="490"/>
      <c r="I26" s="455"/>
      <c r="J26" s="523"/>
      <c r="K26" s="526">
        <f t="shared" ca="1" si="19"/>
        <v>0</v>
      </c>
      <c r="L26" s="490"/>
      <c r="M26" s="455"/>
      <c r="N26" s="458"/>
      <c r="O26" s="115">
        <v>5</v>
      </c>
      <c r="P26" s="183"/>
      <c r="Q26" s="191" t="str">
        <f t="shared" si="23"/>
        <v/>
      </c>
      <c r="R26" s="121"/>
      <c r="S26" s="122"/>
      <c r="T26" s="213" t="str">
        <f t="shared" si="20"/>
        <v/>
      </c>
      <c r="U26" s="117"/>
      <c r="V26" s="116"/>
      <c r="W26" s="117"/>
      <c r="X26" s="136" t="str">
        <f t="shared" si="24"/>
        <v/>
      </c>
      <c r="Y26" s="204" t="str">
        <f t="shared" si="1"/>
        <v/>
      </c>
      <c r="Z26" s="205" t="str">
        <f t="shared" si="21"/>
        <v/>
      </c>
      <c r="AA26" s="204" t="str">
        <f t="shared" si="3"/>
        <v/>
      </c>
      <c r="AB26" s="205" t="str">
        <f t="shared" si="25"/>
        <v/>
      </c>
      <c r="AC26" s="206" t="str">
        <f t="shared" ref="AC26:AC27" si="2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52"/>
      <c r="AE26" s="138"/>
      <c r="AF26" s="138"/>
      <c r="AG26" s="241"/>
      <c r="AH26" s="241"/>
      <c r="AI26" s="140"/>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row>
    <row r="27" spans="1:67" ht="23.25" hidden="1" customHeight="1" thickBot="1" x14ac:dyDescent="0.4">
      <c r="A27" s="465"/>
      <c r="B27" s="468"/>
      <c r="C27" s="471"/>
      <c r="D27" s="474"/>
      <c r="E27" s="477"/>
      <c r="F27" s="474"/>
      <c r="G27" s="488"/>
      <c r="H27" s="491"/>
      <c r="I27" s="456"/>
      <c r="J27" s="524"/>
      <c r="K27" s="527">
        <f t="shared" ca="1" si="19"/>
        <v>0</v>
      </c>
      <c r="L27" s="491"/>
      <c r="M27" s="456"/>
      <c r="N27" s="459"/>
      <c r="O27" s="159">
        <v>6</v>
      </c>
      <c r="P27" s="160"/>
      <c r="Q27" s="194" t="str">
        <f t="shared" si="23"/>
        <v/>
      </c>
      <c r="R27" s="161"/>
      <c r="S27" s="161"/>
      <c r="T27" s="208" t="str">
        <f t="shared" si="20"/>
        <v/>
      </c>
      <c r="U27" s="161"/>
      <c r="V27" s="256"/>
      <c r="W27" s="161"/>
      <c r="X27" s="146" t="str">
        <f t="shared" si="24"/>
        <v/>
      </c>
      <c r="Y27" s="207" t="str">
        <f t="shared" si="1"/>
        <v/>
      </c>
      <c r="Z27" s="208" t="str">
        <f t="shared" si="21"/>
        <v/>
      </c>
      <c r="AA27" s="207" t="str">
        <f t="shared" si="3"/>
        <v/>
      </c>
      <c r="AB27" s="208" t="str">
        <f t="shared" si="25"/>
        <v/>
      </c>
      <c r="AC27" s="209" t="str">
        <f t="shared" si="26"/>
        <v/>
      </c>
      <c r="AD27" s="161"/>
      <c r="AE27" s="147"/>
      <c r="AF27" s="147"/>
      <c r="AG27" s="242"/>
      <c r="AH27" s="242"/>
      <c r="AI27" s="163"/>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row>
    <row r="28" spans="1:67" ht="16" hidden="1" thickBot="1" x14ac:dyDescent="0.4">
      <c r="A28" s="495"/>
      <c r="B28" s="469"/>
      <c r="C28" s="469"/>
      <c r="D28" s="469"/>
      <c r="E28" s="498"/>
      <c r="F28" s="501"/>
      <c r="G28" s="504"/>
      <c r="H28" s="507" t="str">
        <f>IF(G28&lt;=0,"",IF(G28&lt;=2,"Muy Baja",IF(G28&lt;=24,"Baja",IF(G28&lt;=500,"Media",IF(G28&lt;=5000,"Alta","Muy Alta")))))</f>
        <v/>
      </c>
      <c r="I28" s="510" t="str">
        <f>IF(H28="","",IF(H28="Muy Baja",0.2,IF(H28="Baja",0.4,IF(H28="Media",0.6,IF(H28="Alta",0.8,IF(H28="Muy Alta",1,))))))</f>
        <v/>
      </c>
      <c r="J28" s="513"/>
      <c r="K28" s="516">
        <f>IF(NOT(ISERROR(MATCH(J28,'Tabla Impacto'!$B$221:$B$223,0))),'Tabla Impacto'!$F$223&amp;"Por favor no seleccionar los criterios de impacto(Afectación Económica o presupuestal y Pérdida Reputacional)",J28)</f>
        <v>0</v>
      </c>
      <c r="L28" s="507" t="str">
        <f>IF(OR(K28='Tabla Impacto'!$C$11,K28='Tabla Impacto'!$D$11),"Leve",IF(OR(K28='Tabla Impacto'!$C$12,K28='Tabla Impacto'!$D$12),"Menor",IF(OR(K28='Tabla Impacto'!$C$13,K28='Tabla Impacto'!$D$13),"Moderado",IF(OR(K28='Tabla Impacto'!$C$14,K28='Tabla Impacto'!$D$14),"Mayor",IF(OR(K28='Tabla Impacto'!$C$15,K28='Tabla Impacto'!$D$15),"Catastrófico","")))))</f>
        <v/>
      </c>
      <c r="M28" s="510" t="str">
        <f>IF(L28="","",IF(L28="Leve",0.2,IF(L28="Menor",0.4,IF(L28="Moderado",0.6,IF(L28="Mayor",0.8,IF(L28="Catastrófico",1,))))))</f>
        <v/>
      </c>
      <c r="N28" s="519"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0">
        <v>1</v>
      </c>
      <c r="P28" s="257"/>
      <c r="Q28" s="192" t="str">
        <f>IF(OR(R28="Preventivo",R28="Detectivo"),"Probabilidad",IF(R28="Correctivo","Impacto",""))</f>
        <v/>
      </c>
      <c r="R28" s="116"/>
      <c r="S28" s="116"/>
      <c r="T28" s="128" t="str">
        <f>IF(AND(R28="Preventivo",S28="Automático"),"50%",IF(AND(R28="Preventivo",S28="Manual"),"40%",IF(AND(R28="Detectivo",S28="Automático"),"40%",IF(AND(R28="Detectivo",S28="Manual"),"30%",IF(AND(R28="Correctivo",S28="Automático"),"35%",IF(AND(R28="Correctivo",S28="Manual"),"25%",""))))))</f>
        <v/>
      </c>
      <c r="U28" s="116"/>
      <c r="V28" s="116"/>
      <c r="W28" s="116"/>
      <c r="X28" s="129" t="str">
        <f>IFERROR(IF(Q28="Probabilidad",(I28-(+I28*T28)),IF(Q28="Impacto",I28,"")),"")</f>
        <v/>
      </c>
      <c r="Y28" s="210" t="str">
        <f>IFERROR(IF(X28="","",IF(X28&lt;=0.2,"Muy Baja",IF(X28&lt;=0.4,"Baja",IF(X28&lt;=0.6,"Media",IF(X28&lt;=0.8,"Alta","Muy Alta"))))),"")</f>
        <v/>
      </c>
      <c r="Z28" s="211" t="str">
        <f>+X28</f>
        <v/>
      </c>
      <c r="AA28" s="210" t="str">
        <f>IFERROR(IF(AB28="","",IF(AB28&lt;=0.2,"Leve",IF(AB28&lt;=0.4,"Menor",IF(AB28&lt;=0.6,"Moderado",IF(AB28&lt;=0.8,"Mayor","Catastrófico"))))),"")</f>
        <v/>
      </c>
      <c r="AB28" s="211" t="str">
        <f>IFERROR(IF(Q28="Impacto",(M28-(+M28*T28)),IF(Q28="Probabilidad",M28,"")),"")</f>
        <v/>
      </c>
      <c r="AC28" s="212"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51"/>
      <c r="AE28" s="258"/>
      <c r="AF28" s="259"/>
      <c r="AG28" s="243"/>
      <c r="AH28" s="243"/>
      <c r="AI28" s="133"/>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row>
    <row r="29" spans="1:67" ht="16" hidden="1" thickBot="1" x14ac:dyDescent="0.4">
      <c r="A29" s="496"/>
      <c r="B29" s="470"/>
      <c r="C29" s="470"/>
      <c r="D29" s="470"/>
      <c r="E29" s="499"/>
      <c r="F29" s="502"/>
      <c r="G29" s="505"/>
      <c r="H29" s="508"/>
      <c r="I29" s="511"/>
      <c r="J29" s="514"/>
      <c r="K29" s="517">
        <f t="shared" ref="K29:K33" ca="1" si="27">IF(NOT(ISERROR(MATCH(J29,_xlfn.ANCHORARRAY(E40),0))),I42&amp;"Por favor no seleccionar los criterios de impacto",J29)</f>
        <v>0</v>
      </c>
      <c r="L29" s="508"/>
      <c r="M29" s="511"/>
      <c r="N29" s="520"/>
      <c r="O29" s="115">
        <v>2</v>
      </c>
      <c r="P29" s="183"/>
      <c r="Q29" s="189" t="str">
        <f>IF(OR(R29="Preventivo",R29="Detectivo"),"Probabilidad",IF(R29="Correctivo","Impacto",""))</f>
        <v/>
      </c>
      <c r="R29" s="116"/>
      <c r="S29" s="116"/>
      <c r="T29" s="143" t="str">
        <f t="shared" ref="T29:T33" si="28">IF(AND(R29="Preventivo",S29="Automático"),"50%",IF(AND(R29="Preventivo",S29="Manual"),"40%",IF(AND(R29="Detectivo",S29="Automático"),"40%",IF(AND(R29="Detectivo",S29="Manual"),"30%",IF(AND(R29="Correctivo",S29="Automático"),"35%",IF(AND(R29="Correctivo",S29="Manual"),"25%",""))))))</f>
        <v/>
      </c>
      <c r="U29" s="116"/>
      <c r="V29" s="116"/>
      <c r="W29" s="116"/>
      <c r="X29" s="136" t="str">
        <f>IFERROR(IF(AND(Q28="Probabilidad",Q29="Probabilidad"),(Z28-(+Z28*T29)),IF(Q29="Probabilidad",(I28-(+I28*T29)),IF(Q29="Impacto",Z28,""))),"")</f>
        <v/>
      </c>
      <c r="Y29" s="204" t="str">
        <f t="shared" si="1"/>
        <v/>
      </c>
      <c r="Z29" s="205" t="str">
        <f t="shared" ref="Z29:Z33" si="29">+X29</f>
        <v/>
      </c>
      <c r="AA29" s="204" t="str">
        <f t="shared" si="3"/>
        <v/>
      </c>
      <c r="AB29" s="205" t="str">
        <f>IFERROR(IF(AND(Q28="Impacto",Q29="Impacto"),(AB28-(+AB28*T29)),IF(Q29="Impacto",(M28-(+M28*T29)),IF(Q29="Probabilidad",AB28,""))),"")</f>
        <v/>
      </c>
      <c r="AC29" s="206" t="str">
        <f t="shared" ref="AC29:AC30" si="30">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52"/>
      <c r="AE29" s="138"/>
      <c r="AF29" s="138"/>
      <c r="AG29" s="241"/>
      <c r="AH29" s="241"/>
      <c r="AI29" s="140"/>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row>
    <row r="30" spans="1:67" ht="16" hidden="1" thickBot="1" x14ac:dyDescent="0.4">
      <c r="A30" s="496"/>
      <c r="B30" s="470"/>
      <c r="C30" s="470"/>
      <c r="D30" s="470"/>
      <c r="E30" s="499"/>
      <c r="F30" s="502"/>
      <c r="G30" s="505"/>
      <c r="H30" s="508"/>
      <c r="I30" s="511"/>
      <c r="J30" s="514"/>
      <c r="K30" s="517">
        <f t="shared" ca="1" si="27"/>
        <v>0</v>
      </c>
      <c r="L30" s="508"/>
      <c r="M30" s="511"/>
      <c r="N30" s="520"/>
      <c r="O30" s="115">
        <v>3</v>
      </c>
      <c r="P30" s="183"/>
      <c r="Q30" s="189" t="str">
        <f>IF(OR(R30="Preventivo",R30="Detectivo"),"Probabilidad",IF(R30="Correctivo","Impacto",""))</f>
        <v/>
      </c>
      <c r="R30" s="116"/>
      <c r="S30" s="116"/>
      <c r="T30" s="143" t="str">
        <f t="shared" si="28"/>
        <v/>
      </c>
      <c r="U30" s="116"/>
      <c r="V30" s="116"/>
      <c r="W30" s="116"/>
      <c r="X30" s="136" t="str">
        <f>IFERROR(IF(AND(Q29="Probabilidad",Q30="Probabilidad"),(Z29-(+Z29*T30)),IF(AND(Q29="Impacto",Q30="Probabilidad"),(Z28-(+Z28*T30)),IF(Q30="Impacto",Z29,""))),"")</f>
        <v/>
      </c>
      <c r="Y30" s="204" t="str">
        <f t="shared" si="1"/>
        <v/>
      </c>
      <c r="Z30" s="205" t="str">
        <f t="shared" si="29"/>
        <v/>
      </c>
      <c r="AA30" s="204" t="str">
        <f t="shared" si="3"/>
        <v/>
      </c>
      <c r="AB30" s="205" t="str">
        <f>IFERROR(IF(AND(Q29="Impacto",Q30="Impacto"),(AB29-(+AB29*T30)),IF(AND(Q29="Probabilidad",Q30="Impacto"),(AB28-(+AB28*T30)),IF(Q30="Probabilidad",AB29,""))),"")</f>
        <v/>
      </c>
      <c r="AC30" s="206" t="str">
        <f t="shared" si="30"/>
        <v/>
      </c>
      <c r="AD30" s="152"/>
      <c r="AE30" s="138"/>
      <c r="AF30" s="138"/>
      <c r="AG30" s="241"/>
      <c r="AH30" s="241"/>
      <c r="AI30" s="140"/>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row>
    <row r="31" spans="1:67" ht="20.25" hidden="1" customHeight="1" thickBot="1" x14ac:dyDescent="0.4">
      <c r="A31" s="496"/>
      <c r="B31" s="470"/>
      <c r="C31" s="470"/>
      <c r="D31" s="470"/>
      <c r="E31" s="499"/>
      <c r="F31" s="502"/>
      <c r="G31" s="505"/>
      <c r="H31" s="508"/>
      <c r="I31" s="511"/>
      <c r="J31" s="514"/>
      <c r="K31" s="517">
        <f t="shared" ca="1" si="27"/>
        <v>0</v>
      </c>
      <c r="L31" s="508"/>
      <c r="M31" s="511"/>
      <c r="N31" s="520"/>
      <c r="O31" s="153">
        <v>4</v>
      </c>
      <c r="P31" s="183"/>
      <c r="Q31" s="193" t="str">
        <f t="shared" ref="Q31:Q33" si="31">IF(OR(R31="Preventivo",R31="Detectivo"),"Probabilidad",IF(R31="Correctivo","Impacto",""))</f>
        <v/>
      </c>
      <c r="R31" s="155"/>
      <c r="S31" s="155"/>
      <c r="T31" s="214" t="str">
        <f t="shared" si="28"/>
        <v/>
      </c>
      <c r="U31" s="155"/>
      <c r="V31" s="155"/>
      <c r="W31" s="155"/>
      <c r="X31" s="136" t="str">
        <f t="shared" ref="X31:X33" si="32">IFERROR(IF(AND(Q30="Probabilidad",Q31="Probabilidad"),(Z30-(+Z30*T31)),IF(AND(Q30="Impacto",Q31="Probabilidad"),(Z29-(+Z29*T31)),IF(Q31="Impacto",Z30,""))),"")</f>
        <v/>
      </c>
      <c r="Y31" s="204" t="str">
        <f t="shared" si="1"/>
        <v/>
      </c>
      <c r="Z31" s="205" t="str">
        <f t="shared" si="29"/>
        <v/>
      </c>
      <c r="AA31" s="204" t="str">
        <f t="shared" si="3"/>
        <v/>
      </c>
      <c r="AB31" s="205" t="str">
        <f t="shared" ref="AB31:AB33" si="33">IFERROR(IF(AND(Q30="Impacto",Q31="Impacto"),(AB30-(+AB30*T31)),IF(AND(Q30="Probabilidad",Q31="Impacto"),(AB29-(+AB29*T31)),IF(Q31="Probabilidad",AB30,""))),"")</f>
        <v/>
      </c>
      <c r="AC31" s="206"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52"/>
      <c r="AE31" s="138"/>
      <c r="AF31" s="138"/>
      <c r="AG31" s="241"/>
      <c r="AH31" s="241"/>
      <c r="AI31" s="157"/>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row>
    <row r="32" spans="1:67" ht="31.5" hidden="1" customHeight="1" thickBot="1" x14ac:dyDescent="0.4">
      <c r="A32" s="496"/>
      <c r="B32" s="470"/>
      <c r="C32" s="470"/>
      <c r="D32" s="470"/>
      <c r="E32" s="499"/>
      <c r="F32" s="502"/>
      <c r="G32" s="505"/>
      <c r="H32" s="508"/>
      <c r="I32" s="511"/>
      <c r="J32" s="514"/>
      <c r="K32" s="517">
        <f t="shared" ca="1" si="27"/>
        <v>0</v>
      </c>
      <c r="L32" s="508"/>
      <c r="M32" s="511"/>
      <c r="N32" s="520"/>
      <c r="O32" s="153">
        <v>5</v>
      </c>
      <c r="P32" s="183"/>
      <c r="Q32" s="193" t="str">
        <f t="shared" si="31"/>
        <v/>
      </c>
      <c r="R32" s="155"/>
      <c r="S32" s="155"/>
      <c r="T32" s="214" t="str">
        <f t="shared" si="28"/>
        <v/>
      </c>
      <c r="U32" s="155"/>
      <c r="V32" s="155"/>
      <c r="W32" s="155"/>
      <c r="X32" s="253" t="str">
        <f t="shared" si="32"/>
        <v/>
      </c>
      <c r="Y32" s="204" t="str">
        <f>IFERROR(IF(X32="","",IF(X32&lt;=0.2,"Muy Baja",IF(X32&lt;=0.4,"Baja",IF(X32&lt;=0.6,"Media",IF(X32&lt;=0.8,"Alta","Muy Alta"))))),"")</f>
        <v/>
      </c>
      <c r="Z32" s="205" t="str">
        <f t="shared" si="29"/>
        <v/>
      </c>
      <c r="AA32" s="204" t="str">
        <f t="shared" si="3"/>
        <v/>
      </c>
      <c r="AB32" s="205" t="str">
        <f t="shared" si="33"/>
        <v/>
      </c>
      <c r="AC32" s="206" t="str">
        <f t="shared" ref="AC32:AC33" si="3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52"/>
      <c r="AE32" s="138"/>
      <c r="AF32" s="156"/>
      <c r="AG32" s="241"/>
      <c r="AH32" s="241"/>
      <c r="AI32" s="157"/>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row>
    <row r="33" spans="1:67" ht="46.5" hidden="1" customHeight="1" thickBot="1" x14ac:dyDescent="0.4">
      <c r="A33" s="497"/>
      <c r="B33" s="471"/>
      <c r="C33" s="471"/>
      <c r="D33" s="471"/>
      <c r="E33" s="500"/>
      <c r="F33" s="503"/>
      <c r="G33" s="506"/>
      <c r="H33" s="509"/>
      <c r="I33" s="512"/>
      <c r="J33" s="515"/>
      <c r="K33" s="518">
        <f t="shared" ca="1" si="27"/>
        <v>0</v>
      </c>
      <c r="L33" s="509"/>
      <c r="M33" s="512"/>
      <c r="N33" s="521"/>
      <c r="O33" s="159">
        <v>6</v>
      </c>
      <c r="P33" s="160"/>
      <c r="Q33" s="194" t="str">
        <f t="shared" si="31"/>
        <v/>
      </c>
      <c r="R33" s="161"/>
      <c r="S33" s="161"/>
      <c r="T33" s="208" t="str">
        <f t="shared" si="28"/>
        <v/>
      </c>
      <c r="U33" s="161"/>
      <c r="V33" s="161"/>
      <c r="W33" s="161"/>
      <c r="X33" s="146" t="str">
        <f t="shared" si="32"/>
        <v/>
      </c>
      <c r="Y33" s="207" t="str">
        <f t="shared" si="1"/>
        <v/>
      </c>
      <c r="Z33" s="208" t="str">
        <f t="shared" si="29"/>
        <v/>
      </c>
      <c r="AA33" s="207" t="str">
        <f t="shared" si="3"/>
        <v/>
      </c>
      <c r="AB33" s="208" t="str">
        <f t="shared" si="33"/>
        <v/>
      </c>
      <c r="AC33" s="209" t="str">
        <f t="shared" si="34"/>
        <v/>
      </c>
      <c r="AD33" s="161"/>
      <c r="AE33" s="260"/>
      <c r="AF33" s="261"/>
      <c r="AG33" s="242"/>
      <c r="AH33" s="242"/>
      <c r="AI33" s="163"/>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row>
    <row r="34" spans="1:67" ht="19" hidden="1" thickBot="1" x14ac:dyDescent="0.4">
      <c r="A34" s="495"/>
      <c r="B34" s="469"/>
      <c r="C34" s="501"/>
      <c r="D34" s="501"/>
      <c r="E34" s="534"/>
      <c r="F34" s="469"/>
      <c r="G34" s="504"/>
      <c r="H34" s="507" t="str">
        <f>IF(G34&lt;=0,"",IF(G34&lt;=2,"Muy Baja",IF(G34&lt;=24,"Baja",IF(G34&lt;=500,"Media",IF(G34&lt;=5000,"Alta","Muy Alta")))))</f>
        <v/>
      </c>
      <c r="I34" s="510" t="str">
        <f>IF(H34="","",IF(H34="Muy Baja",0.2,IF(H34="Baja",0.4,IF(H34="Media",0.6,IF(H34="Alta",0.8,IF(H34="Muy Alta",1,))))))</f>
        <v/>
      </c>
      <c r="J34" s="513"/>
      <c r="K34" s="516">
        <f>IF(NOT(ISERROR(MATCH(J34,'Tabla Impacto'!$B$221:$B$223,0))),'Tabla Impacto'!$F$223&amp;"Por favor no seleccionar los criterios de impacto(Afectación Económica o presupuestal y Pérdida Reputacional)",J34)</f>
        <v>0</v>
      </c>
      <c r="L34" s="507" t="str">
        <f>IF(OR(K34='Tabla Impacto'!$C$11,K34='Tabla Impacto'!$D$11),"Leve",IF(OR(K34='Tabla Impacto'!$C$12,K34='Tabla Impacto'!$D$12),"Menor",IF(OR(K34='Tabla Impacto'!$C$13,K34='Tabla Impacto'!$D$13),"Moderado",IF(OR(K34='Tabla Impacto'!$C$14,K34='Tabla Impacto'!$D$14),"Mayor",IF(OR(K34='Tabla Impacto'!$C$15,K34='Tabla Impacto'!$D$15),"Catastrófico","")))))</f>
        <v/>
      </c>
      <c r="M34" s="510" t="str">
        <f>IF(L34="","",IF(L34="Leve",0.2,IF(L34="Menor",0.4,IF(L34="Moderado",0.6,IF(L34="Mayor",0.8,IF(L34="Catastrófico",1,))))))</f>
        <v/>
      </c>
      <c r="N34" s="519"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12">
        <v>1</v>
      </c>
      <c r="P34" s="124"/>
      <c r="Q34" s="192" t="str">
        <f>IF(OR(R34="Preventivo",R34="Detectivo"),"Probabilidad",IF(R34="Correctivo","Impacto",""))</f>
        <v/>
      </c>
      <c r="R34" s="116"/>
      <c r="S34" s="116"/>
      <c r="T34" s="128" t="str">
        <f>IF(AND(R34="Preventivo",S34="Automático"),"50%",IF(AND(R34="Preventivo",S34="Manual"),"40%",IF(AND(R34="Detectivo",S34="Automático"),"40%",IF(AND(R34="Detectivo",S34="Manual"),"30%",IF(AND(R34="Correctivo",S34="Automático"),"35%",IF(AND(R34="Correctivo",S34="Manual"),"25%",""))))))</f>
        <v/>
      </c>
      <c r="U34" s="116"/>
      <c r="V34" s="116"/>
      <c r="W34" s="116"/>
      <c r="X34" s="129" t="str">
        <f>IFERROR(IF(Q34="Probabilidad",(I34-(+I34*T34)),IF(Q34="Impacto",I34,"")),"")</f>
        <v/>
      </c>
      <c r="Y34" s="210" t="str">
        <f>IFERROR(IF(X34="","",IF(X34&lt;=0.2,"Muy Baja",IF(X34&lt;=0.4,"Baja",IF(X34&lt;=0.6,"Media",IF(X34&lt;=0.8,"Alta","Muy Alta"))))),"")</f>
        <v/>
      </c>
      <c r="Z34" s="211" t="str">
        <f>+X34</f>
        <v/>
      </c>
      <c r="AA34" s="210" t="str">
        <f>IFERROR(IF(AB34="","",IF(AB34&lt;=0.2,"Leve",IF(AB34&lt;=0.4,"Menor",IF(AB34&lt;=0.6,"Moderado",IF(AB34&lt;=0.8,"Mayor","Catastrófico"))))),"")</f>
        <v/>
      </c>
      <c r="AB34" s="211" t="str">
        <f>IFERROR(IF(Q34="Impacto",(M34-(+M34*T34)),IF(Q34="Probabilidad",M34,"")),"")</f>
        <v/>
      </c>
      <c r="AC34" s="212"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51"/>
      <c r="AE34" s="262"/>
      <c r="AF34" s="263"/>
      <c r="AG34" s="243"/>
      <c r="AH34" s="243"/>
      <c r="AI34" s="133"/>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row>
    <row r="35" spans="1:67" ht="15" hidden="1" thickBot="1" x14ac:dyDescent="0.4">
      <c r="A35" s="496"/>
      <c r="B35" s="470"/>
      <c r="C35" s="502"/>
      <c r="D35" s="502"/>
      <c r="E35" s="535"/>
      <c r="F35" s="470"/>
      <c r="G35" s="505"/>
      <c r="H35" s="508"/>
      <c r="I35" s="511"/>
      <c r="J35" s="514"/>
      <c r="K35" s="517">
        <f t="shared" ref="K35:K39" ca="1" si="35">IF(NOT(ISERROR(MATCH(J35,_xlfn.ANCHORARRAY(E46),0))),I48&amp;"Por favor no seleccionar los criterios de impacto",J35)</f>
        <v>0</v>
      </c>
      <c r="L35" s="508"/>
      <c r="M35" s="511"/>
      <c r="N35" s="520"/>
      <c r="O35" s="153">
        <v>2</v>
      </c>
      <c r="P35" s="158"/>
      <c r="Q35" s="193" t="str">
        <f>IF(OR(R35="Preventivo",R35="Detectivo"),"Probabilidad",IF(R35="Correctivo","Impacto",""))</f>
        <v/>
      </c>
      <c r="R35" s="155"/>
      <c r="S35" s="155"/>
      <c r="T35" s="214" t="str">
        <f t="shared" ref="T35:T39" si="36">IF(AND(R35="Preventivo",S35="Automático"),"50%",IF(AND(R35="Preventivo",S35="Manual"),"40%",IF(AND(R35="Detectivo",S35="Automático"),"40%",IF(AND(R35="Detectivo",S35="Manual"),"30%",IF(AND(R35="Correctivo",S35="Automático"),"35%",IF(AND(R35="Correctivo",S35="Manual"),"25%",""))))))</f>
        <v/>
      </c>
      <c r="U35" s="155"/>
      <c r="V35" s="155"/>
      <c r="W35" s="155"/>
      <c r="X35" s="136" t="str">
        <f>IFERROR(IF(AND(Q34="Probabilidad",Q35="Probabilidad"),(Z34-(+Z34*T35)),IF(Q35="Probabilidad",(I34-(+I34*T35)),IF(Q35="Impacto",Z34,""))),"")</f>
        <v/>
      </c>
      <c r="Y35" s="204" t="str">
        <f t="shared" si="1"/>
        <v/>
      </c>
      <c r="Z35" s="205" t="str">
        <f t="shared" ref="Z35:Z39" si="37">+X35</f>
        <v/>
      </c>
      <c r="AA35" s="204" t="str">
        <f t="shared" si="3"/>
        <v/>
      </c>
      <c r="AB35" s="205" t="str">
        <f>IFERROR(IF(AND(Q34="Impacto",Q35="Impacto"),(AB34-(+AB34*T35)),IF(Q35="Impacto",(M34-(+M34*T35)),IF(Q35="Probabilidad",AB34,""))),"")</f>
        <v/>
      </c>
      <c r="AC35" s="206" t="str">
        <f t="shared" ref="AC35:AC36" si="3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52"/>
      <c r="AE35" s="139"/>
      <c r="AF35" s="156"/>
      <c r="AG35" s="241"/>
      <c r="AH35" s="241"/>
      <c r="AI35" s="157"/>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row>
    <row r="36" spans="1:67" ht="15" hidden="1" thickBot="1" x14ac:dyDescent="0.4">
      <c r="A36" s="496"/>
      <c r="B36" s="470"/>
      <c r="C36" s="502"/>
      <c r="D36" s="502"/>
      <c r="E36" s="535"/>
      <c r="F36" s="470"/>
      <c r="G36" s="505"/>
      <c r="H36" s="508"/>
      <c r="I36" s="511"/>
      <c r="J36" s="514"/>
      <c r="K36" s="517">
        <f t="shared" ca="1" si="35"/>
        <v>0</v>
      </c>
      <c r="L36" s="508"/>
      <c r="M36" s="511"/>
      <c r="N36" s="520"/>
      <c r="O36" s="153">
        <v>3</v>
      </c>
      <c r="P36" s="154"/>
      <c r="Q36" s="193" t="str">
        <f>IF(OR(R36="Preventivo",R36="Detectivo"),"Probabilidad",IF(R36="Correctivo","Impacto",""))</f>
        <v/>
      </c>
      <c r="R36" s="155"/>
      <c r="S36" s="155"/>
      <c r="T36" s="214" t="str">
        <f t="shared" si="36"/>
        <v/>
      </c>
      <c r="U36" s="155"/>
      <c r="V36" s="155"/>
      <c r="W36" s="155"/>
      <c r="X36" s="136" t="str">
        <f>IFERROR(IF(AND(Q35="Probabilidad",Q36="Probabilidad"),(Z35-(+Z35*T36)),IF(AND(Q35="Impacto",Q36="Probabilidad"),(Z34-(+Z34*T36)),IF(Q36="Impacto",Z35,""))),"")</f>
        <v/>
      </c>
      <c r="Y36" s="204" t="str">
        <f t="shared" si="1"/>
        <v/>
      </c>
      <c r="Z36" s="205" t="str">
        <f t="shared" si="37"/>
        <v/>
      </c>
      <c r="AA36" s="204" t="str">
        <f t="shared" si="3"/>
        <v/>
      </c>
      <c r="AB36" s="205" t="str">
        <f>IFERROR(IF(AND(Q35="Impacto",Q36="Impacto"),(AB35-(+AB35*T36)),IF(AND(Q35="Probabilidad",Q36="Impacto"),(AB34-(+AB34*T36)),IF(Q36="Probabilidad",AB35,""))),"")</f>
        <v/>
      </c>
      <c r="AC36" s="206" t="str">
        <f t="shared" si="38"/>
        <v/>
      </c>
      <c r="AD36" s="152"/>
      <c r="AE36" s="139"/>
      <c r="AF36" s="156"/>
      <c r="AG36" s="241"/>
      <c r="AH36" s="241"/>
      <c r="AI36" s="157"/>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row>
    <row r="37" spans="1:67" ht="15" hidden="1" thickBot="1" x14ac:dyDescent="0.4">
      <c r="A37" s="496"/>
      <c r="B37" s="470"/>
      <c r="C37" s="502"/>
      <c r="D37" s="502"/>
      <c r="E37" s="535"/>
      <c r="F37" s="470"/>
      <c r="G37" s="505"/>
      <c r="H37" s="508"/>
      <c r="I37" s="511"/>
      <c r="J37" s="514"/>
      <c r="K37" s="517">
        <f t="shared" ca="1" si="35"/>
        <v>0</v>
      </c>
      <c r="L37" s="508"/>
      <c r="M37" s="511"/>
      <c r="N37" s="520"/>
      <c r="O37" s="153">
        <v>4</v>
      </c>
      <c r="P37" s="158"/>
      <c r="Q37" s="193" t="str">
        <f t="shared" ref="Q37:Q39" si="39">IF(OR(R37="Preventivo",R37="Detectivo"),"Probabilidad",IF(R37="Correctivo","Impacto",""))</f>
        <v/>
      </c>
      <c r="R37" s="155"/>
      <c r="S37" s="155"/>
      <c r="T37" s="214" t="str">
        <f t="shared" si="36"/>
        <v/>
      </c>
      <c r="U37" s="155"/>
      <c r="V37" s="155"/>
      <c r="W37" s="155"/>
      <c r="X37" s="136" t="str">
        <f t="shared" ref="X37:X39" si="40">IFERROR(IF(AND(Q36="Probabilidad",Q37="Probabilidad"),(Z36-(+Z36*T37)),IF(AND(Q36="Impacto",Q37="Probabilidad"),(Z35-(+Z35*T37)),IF(Q37="Impacto",Z36,""))),"")</f>
        <v/>
      </c>
      <c r="Y37" s="204" t="str">
        <f t="shared" si="1"/>
        <v/>
      </c>
      <c r="Z37" s="205" t="str">
        <f t="shared" si="37"/>
        <v/>
      </c>
      <c r="AA37" s="204" t="str">
        <f t="shared" si="3"/>
        <v/>
      </c>
      <c r="AB37" s="205" t="str">
        <f t="shared" ref="AB37:AB39" si="41">IFERROR(IF(AND(Q36="Impacto",Q37="Impacto"),(AB36-(+AB36*T37)),IF(AND(Q36="Probabilidad",Q37="Impacto"),(AB35-(+AB35*T37)),IF(Q37="Probabilidad",AB36,""))),"")</f>
        <v/>
      </c>
      <c r="AC37" s="206"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52"/>
      <c r="AE37" s="139"/>
      <c r="AF37" s="156"/>
      <c r="AG37" s="241"/>
      <c r="AH37" s="241"/>
      <c r="AI37" s="157"/>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row>
    <row r="38" spans="1:67" ht="30" hidden="1" customHeight="1" thickBot="1" x14ac:dyDescent="0.4">
      <c r="A38" s="496"/>
      <c r="B38" s="470"/>
      <c r="C38" s="502"/>
      <c r="D38" s="502"/>
      <c r="E38" s="535"/>
      <c r="F38" s="470"/>
      <c r="G38" s="505"/>
      <c r="H38" s="508"/>
      <c r="I38" s="511"/>
      <c r="J38" s="514"/>
      <c r="K38" s="517">
        <f t="shared" ca="1" si="35"/>
        <v>0</v>
      </c>
      <c r="L38" s="508"/>
      <c r="M38" s="511"/>
      <c r="N38" s="520"/>
      <c r="O38" s="153">
        <v>5</v>
      </c>
      <c r="P38" s="158"/>
      <c r="Q38" s="193" t="str">
        <f t="shared" si="39"/>
        <v/>
      </c>
      <c r="R38" s="155"/>
      <c r="S38" s="155"/>
      <c r="T38" s="214" t="str">
        <f t="shared" si="36"/>
        <v/>
      </c>
      <c r="U38" s="155"/>
      <c r="V38" s="155"/>
      <c r="W38" s="155"/>
      <c r="X38" s="136" t="str">
        <f t="shared" si="40"/>
        <v/>
      </c>
      <c r="Y38" s="204" t="str">
        <f t="shared" si="1"/>
        <v/>
      </c>
      <c r="Z38" s="205" t="str">
        <f t="shared" si="37"/>
        <v/>
      </c>
      <c r="AA38" s="204" t="str">
        <f t="shared" si="3"/>
        <v/>
      </c>
      <c r="AB38" s="205" t="str">
        <f t="shared" si="41"/>
        <v/>
      </c>
      <c r="AC38" s="206" t="str">
        <f t="shared" ref="AC38:AC39" si="42">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52"/>
      <c r="AE38" s="139"/>
      <c r="AF38" s="156"/>
      <c r="AG38" s="241"/>
      <c r="AH38" s="241"/>
      <c r="AI38" s="157"/>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row>
    <row r="39" spans="1:67" ht="43.5" hidden="1" customHeight="1" thickBot="1" x14ac:dyDescent="0.4">
      <c r="A39" s="497"/>
      <c r="B39" s="471"/>
      <c r="C39" s="503"/>
      <c r="D39" s="503"/>
      <c r="E39" s="536"/>
      <c r="F39" s="471"/>
      <c r="G39" s="506"/>
      <c r="H39" s="509"/>
      <c r="I39" s="512"/>
      <c r="J39" s="515"/>
      <c r="K39" s="518">
        <f t="shared" ca="1" si="35"/>
        <v>0</v>
      </c>
      <c r="L39" s="509"/>
      <c r="M39" s="512"/>
      <c r="N39" s="521"/>
      <c r="O39" s="159">
        <v>6</v>
      </c>
      <c r="P39" s="160"/>
      <c r="Q39" s="194" t="str">
        <f t="shared" si="39"/>
        <v/>
      </c>
      <c r="R39" s="161"/>
      <c r="S39" s="161"/>
      <c r="T39" s="208" t="str">
        <f t="shared" si="36"/>
        <v/>
      </c>
      <c r="U39" s="161"/>
      <c r="V39" s="161"/>
      <c r="W39" s="161"/>
      <c r="X39" s="146" t="str">
        <f t="shared" si="40"/>
        <v/>
      </c>
      <c r="Y39" s="207" t="str">
        <f t="shared" si="1"/>
        <v/>
      </c>
      <c r="Z39" s="208" t="str">
        <f t="shared" si="37"/>
        <v/>
      </c>
      <c r="AA39" s="207" t="str">
        <f t="shared" si="3"/>
        <v/>
      </c>
      <c r="AB39" s="208" t="str">
        <f t="shared" si="41"/>
        <v/>
      </c>
      <c r="AC39" s="209" t="str">
        <f t="shared" si="42"/>
        <v/>
      </c>
      <c r="AD39" s="161"/>
      <c r="AE39" s="148"/>
      <c r="AF39" s="162"/>
      <c r="AG39" s="242"/>
      <c r="AH39" s="242"/>
      <c r="AI39" s="163"/>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row>
    <row r="40" spans="1:67" ht="21.5" hidden="1" thickBot="1" x14ac:dyDescent="0.4">
      <c r="A40" s="528"/>
      <c r="B40" s="466"/>
      <c r="C40" s="531"/>
      <c r="D40" s="531"/>
      <c r="E40" s="475"/>
      <c r="F40" s="466"/>
      <c r="G40" s="486"/>
      <c r="H40" s="489" t="str">
        <f>IF(G40&lt;=0,"",IF(G40&lt;=2,"Muy Baja",IF(G40&lt;=24,"Baja",IF(G40&lt;=500,"Media",IF(G40&lt;=5000,"Alta","Muy Alta")))))</f>
        <v/>
      </c>
      <c r="I40" s="454" t="str">
        <f>IF(H40="","",IF(H40="Muy Baja",0.2,IF(H40="Baja",0.4,IF(H40="Media",0.6,IF(H40="Alta",0.8,IF(H40="Muy Alta",1,))))))</f>
        <v/>
      </c>
      <c r="J40" s="522"/>
      <c r="K40" s="525">
        <f>IF(NOT(ISERROR(MATCH(J40,'Tabla Impacto'!$B$221:$B$223,0))),'Tabla Impacto'!$F$223&amp;"Por favor no seleccionar los criterios de impacto(Afectación Económica o presupuestal y Pérdida Reputacional)",J40)</f>
        <v>0</v>
      </c>
      <c r="L40" s="489" t="str">
        <f>IF(OR(K40='Tabla Impacto'!$C$11,K40='Tabla Impacto'!$D$11),"Leve",IF(OR(K40='Tabla Impacto'!$C$12,K40='Tabla Impacto'!$D$12),"Menor",IF(OR(K40='Tabla Impacto'!$C$13,K40='Tabla Impacto'!$D$13),"Moderado",IF(OR(K40='Tabla Impacto'!$C$14,K40='Tabla Impacto'!$D$14),"Mayor",IF(OR(K40='Tabla Impacto'!$C$15,K40='Tabla Impacto'!$D$15),"Catastrófico","")))))</f>
        <v/>
      </c>
      <c r="M40" s="454" t="str">
        <f>IF(L40="","",IF(L40="Leve",0.2,IF(L40="Menor",0.4,IF(L40="Moderado",0.6,IF(L40="Mayor",0.8,IF(L40="Catastrófico",1,))))))</f>
        <v/>
      </c>
      <c r="N40" s="457"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14">
        <v>1</v>
      </c>
      <c r="P40" s="164"/>
      <c r="Q40" s="192" t="str">
        <f>IF(OR(R40="Preventivo",R40="Detectivo"),"Probabilidad",IF(R40="Correctivo","Impacto",""))</f>
        <v/>
      </c>
      <c r="R40" s="150"/>
      <c r="S40" s="150"/>
      <c r="T40" s="128" t="str">
        <f>IF(AND(R40="Preventivo",S40="Automático"),"50%",IF(AND(R40="Preventivo",S40="Manual"),"40%",IF(AND(R40="Detectivo",S40="Automático"),"40%",IF(AND(R40="Detectivo",S40="Manual"),"30%",IF(AND(R40="Correctivo",S40="Automático"),"35%",IF(AND(R40="Correctivo",S40="Manual"),"25%",""))))))</f>
        <v/>
      </c>
      <c r="U40" s="150"/>
      <c r="V40" s="150"/>
      <c r="W40" s="150"/>
      <c r="X40" s="165" t="str">
        <f>IFERROR(IF(Q40="Probabilidad",(I40-(+I40*T40)),IF(Q40="Impacto",I40,"")),"")</f>
        <v/>
      </c>
      <c r="Y40" s="201" t="str">
        <f>IFERROR(IF(X40="","",IF(X40&lt;=0.2,"Muy Baja",IF(X40&lt;=0.4,"Baja",IF(X40&lt;=0.6,"Media",IF(X40&lt;=0.8,"Alta","Muy Alta"))))),"")</f>
        <v/>
      </c>
      <c r="Z40" s="202" t="str">
        <f>+X40</f>
        <v/>
      </c>
      <c r="AA40" s="201" t="str">
        <f>IFERROR(IF(AB40="","",IF(AB40&lt;=0.2,"Leve",IF(AB40&lt;=0.4,"Menor",IF(AB40&lt;=0.6,"Moderado",IF(AB40&lt;=0.8,"Mayor","Catastrófico"))))),"")</f>
        <v/>
      </c>
      <c r="AB40" s="202" t="str">
        <f>IFERROR(IF(Q40="Impacto",(M40-(+M40*T40)),IF(Q40="Probabilidad",M40,"")),"")</f>
        <v/>
      </c>
      <c r="AC40" s="20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0"/>
      <c r="AE40" s="139"/>
      <c r="AF40" s="156"/>
      <c r="AG40" s="238"/>
      <c r="AH40" s="238"/>
      <c r="AI40" s="133"/>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row>
    <row r="41" spans="1:67" ht="21.5" hidden="1" thickBot="1" x14ac:dyDescent="0.4">
      <c r="A41" s="529"/>
      <c r="B41" s="467"/>
      <c r="C41" s="532"/>
      <c r="D41" s="532"/>
      <c r="E41" s="476"/>
      <c r="F41" s="467"/>
      <c r="G41" s="487"/>
      <c r="H41" s="490"/>
      <c r="I41" s="455"/>
      <c r="J41" s="523"/>
      <c r="K41" s="526">
        <f t="shared" ref="K41:K45" ca="1" si="43">IF(NOT(ISERROR(MATCH(J41,_xlfn.ANCHORARRAY(E52),0))),I54&amp;"Por favor no seleccionar los criterios de impacto",J41)</f>
        <v>0</v>
      </c>
      <c r="L41" s="490"/>
      <c r="M41" s="455"/>
      <c r="N41" s="458"/>
      <c r="O41" s="113">
        <v>2</v>
      </c>
      <c r="P41" s="167"/>
      <c r="Q41" s="189" t="str">
        <f>IF(OR(R41="Preventivo",R41="Detectivo"),"Probabilidad",IF(R41="Correctivo","Impacto",""))</f>
        <v/>
      </c>
      <c r="R41" s="125"/>
      <c r="S41" s="125"/>
      <c r="T41" s="143" t="str">
        <f t="shared" ref="T41:T45" si="44">IF(AND(R41="Preventivo",S41="Automático"),"50%",IF(AND(R41="Preventivo",S41="Manual"),"40%",IF(AND(R41="Detectivo",S41="Automático"),"40%",IF(AND(R41="Detectivo",S41="Manual"),"30%",IF(AND(R41="Correctivo",S41="Automático"),"35%",IF(AND(R41="Correctivo",S41="Manual"),"25%",""))))))</f>
        <v/>
      </c>
      <c r="U41" s="125"/>
      <c r="V41" s="125"/>
      <c r="W41" s="125"/>
      <c r="X41" s="168" t="str">
        <f>IFERROR(IF(AND(Q40="Probabilidad",Q41="Probabilidad"),(Z40-(+Z40*T41)),IF(Q41="Probabilidad",(I40-(+I40*T41)),IF(Q41="Impacto",Z40,""))),"")</f>
        <v/>
      </c>
      <c r="Y41" s="196" t="str">
        <f t="shared" si="1"/>
        <v/>
      </c>
      <c r="Z41" s="197" t="str">
        <f t="shared" ref="Z41:Z45" si="45">+X41</f>
        <v/>
      </c>
      <c r="AA41" s="196" t="str">
        <f t="shared" si="3"/>
        <v/>
      </c>
      <c r="AB41" s="197" t="str">
        <f>IFERROR(IF(AND(Q40="Impacto",Q41="Impacto"),(AB40-(+AB40*T41)),IF(Q41="Impacto",(M40-(+M40*T41)),IF(Q41="Probabilidad",AB40,""))),"")</f>
        <v/>
      </c>
      <c r="AC41" s="198" t="str">
        <f t="shared" ref="AC41:AC42" si="46">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7"/>
      <c r="AE41" s="139"/>
      <c r="AF41" s="156"/>
      <c r="AG41" s="239"/>
      <c r="AH41" s="239"/>
      <c r="AI41" s="140"/>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row>
    <row r="42" spans="1:67" ht="15" hidden="1" thickBot="1" x14ac:dyDescent="0.4">
      <c r="A42" s="529"/>
      <c r="B42" s="467"/>
      <c r="C42" s="532"/>
      <c r="D42" s="532"/>
      <c r="E42" s="476"/>
      <c r="F42" s="467"/>
      <c r="G42" s="487"/>
      <c r="H42" s="490"/>
      <c r="I42" s="455"/>
      <c r="J42" s="523"/>
      <c r="K42" s="526">
        <f t="shared" ca="1" si="43"/>
        <v>0</v>
      </c>
      <c r="L42" s="490"/>
      <c r="M42" s="455"/>
      <c r="N42" s="458"/>
      <c r="O42" s="170">
        <v>3</v>
      </c>
      <c r="P42" s="171"/>
      <c r="Q42" s="189" t="str">
        <f>IF(OR(R42="Preventivo",R42="Detectivo"),"Probabilidad",IF(R42="Correctivo","Impacto",""))</f>
        <v/>
      </c>
      <c r="R42" s="117"/>
      <c r="S42" s="117"/>
      <c r="T42" s="143" t="str">
        <f t="shared" si="44"/>
        <v/>
      </c>
      <c r="U42" s="117"/>
      <c r="V42" s="117"/>
      <c r="W42" s="117"/>
      <c r="X42" s="168" t="str">
        <f>IFERROR(IF(AND(Q41="Probabilidad",Q42="Probabilidad"),(Z41-(+Z41*T42)),IF(AND(Q41="Impacto",Q42="Probabilidad"),(Z40-(+Z40*T42)),IF(Q42="Impacto",Z41,""))),"")</f>
        <v/>
      </c>
      <c r="Y42" s="196" t="str">
        <f t="shared" si="1"/>
        <v/>
      </c>
      <c r="Z42" s="197" t="str">
        <f t="shared" si="45"/>
        <v/>
      </c>
      <c r="AA42" s="196" t="str">
        <f t="shared" si="3"/>
        <v/>
      </c>
      <c r="AB42" s="197" t="str">
        <f>IFERROR(IF(AND(Q41="Impacto",Q42="Impacto"),(AB41-(+AB41*T42)),IF(AND(Q41="Probabilidad",Q42="Impacto"),(AB40-(+AB40*T42)),IF(Q42="Probabilidad",AB41,""))),"")</f>
        <v/>
      </c>
      <c r="AC42" s="198" t="str">
        <f t="shared" si="46"/>
        <v/>
      </c>
      <c r="AD42" s="137"/>
      <c r="AE42" s="139"/>
      <c r="AF42" s="156"/>
      <c r="AG42" s="239"/>
      <c r="AH42" s="239"/>
      <c r="AI42" s="140"/>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row>
    <row r="43" spans="1:67" ht="15" hidden="1" thickBot="1" x14ac:dyDescent="0.4">
      <c r="A43" s="529"/>
      <c r="B43" s="467"/>
      <c r="C43" s="532"/>
      <c r="D43" s="532"/>
      <c r="E43" s="476"/>
      <c r="F43" s="467"/>
      <c r="G43" s="487"/>
      <c r="H43" s="490"/>
      <c r="I43" s="455"/>
      <c r="J43" s="523"/>
      <c r="K43" s="526">
        <f t="shared" ca="1" si="43"/>
        <v>0</v>
      </c>
      <c r="L43" s="490"/>
      <c r="M43" s="455"/>
      <c r="N43" s="458"/>
      <c r="O43" s="170">
        <v>4</v>
      </c>
      <c r="P43" s="173"/>
      <c r="Q43" s="189" t="str">
        <f t="shared" ref="Q43:Q45" si="47">IF(OR(R43="Preventivo",R43="Detectivo"),"Probabilidad",IF(R43="Correctivo","Impacto",""))</f>
        <v/>
      </c>
      <c r="R43" s="117"/>
      <c r="S43" s="117"/>
      <c r="T43" s="143" t="str">
        <f t="shared" si="44"/>
        <v/>
      </c>
      <c r="U43" s="117"/>
      <c r="V43" s="117"/>
      <c r="W43" s="117"/>
      <c r="X43" s="168" t="str">
        <f t="shared" ref="X43:X45" si="48">IFERROR(IF(AND(Q42="Probabilidad",Q43="Probabilidad"),(Z42-(+Z42*T43)),IF(AND(Q42="Impacto",Q43="Probabilidad"),(Z41-(+Z41*T43)),IF(Q43="Impacto",Z42,""))),"")</f>
        <v/>
      </c>
      <c r="Y43" s="196" t="str">
        <f t="shared" si="1"/>
        <v/>
      </c>
      <c r="Z43" s="197" t="str">
        <f t="shared" si="45"/>
        <v/>
      </c>
      <c r="AA43" s="196" t="str">
        <f t="shared" si="3"/>
        <v/>
      </c>
      <c r="AB43" s="197" t="str">
        <f t="shared" ref="AB43:AB45" si="49">IFERROR(IF(AND(Q42="Impacto",Q43="Impacto"),(AB42-(+AB42*T43)),IF(AND(Q42="Probabilidad",Q43="Impacto"),(AB41-(+AB41*T43)),IF(Q43="Probabilidad",AB42,""))),"")</f>
        <v/>
      </c>
      <c r="AC43" s="198"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7"/>
      <c r="AE43" s="169"/>
      <c r="AF43" s="172"/>
      <c r="AG43" s="239"/>
      <c r="AH43" s="239"/>
      <c r="AI43" s="140"/>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row>
    <row r="44" spans="1:67" ht="15" hidden="1" thickBot="1" x14ac:dyDescent="0.4">
      <c r="A44" s="529"/>
      <c r="B44" s="467"/>
      <c r="C44" s="532"/>
      <c r="D44" s="532"/>
      <c r="E44" s="476"/>
      <c r="F44" s="467"/>
      <c r="G44" s="487"/>
      <c r="H44" s="490"/>
      <c r="I44" s="455"/>
      <c r="J44" s="523"/>
      <c r="K44" s="526">
        <f t="shared" ca="1" si="43"/>
        <v>0</v>
      </c>
      <c r="L44" s="490"/>
      <c r="M44" s="455"/>
      <c r="N44" s="458"/>
      <c r="O44" s="170">
        <v>5</v>
      </c>
      <c r="P44" s="173"/>
      <c r="Q44" s="189" t="str">
        <f t="shared" si="47"/>
        <v/>
      </c>
      <c r="R44" s="117"/>
      <c r="S44" s="117"/>
      <c r="T44" s="143" t="str">
        <f t="shared" si="44"/>
        <v/>
      </c>
      <c r="U44" s="117"/>
      <c r="V44" s="117"/>
      <c r="W44" s="117"/>
      <c r="X44" s="168" t="str">
        <f t="shared" si="48"/>
        <v/>
      </c>
      <c r="Y44" s="196" t="str">
        <f t="shared" si="1"/>
        <v/>
      </c>
      <c r="Z44" s="197" t="str">
        <f t="shared" si="45"/>
        <v/>
      </c>
      <c r="AA44" s="196" t="str">
        <f t="shared" si="3"/>
        <v/>
      </c>
      <c r="AB44" s="197" t="str">
        <f t="shared" si="49"/>
        <v/>
      </c>
      <c r="AC44" s="198" t="str">
        <f t="shared" ref="AC44" si="5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7"/>
      <c r="AE44" s="169"/>
      <c r="AF44" s="172"/>
      <c r="AG44" s="239"/>
      <c r="AH44" s="239"/>
      <c r="AI44" s="140"/>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row>
    <row r="45" spans="1:67" ht="15" hidden="1" thickBot="1" x14ac:dyDescent="0.4">
      <c r="A45" s="530"/>
      <c r="B45" s="468"/>
      <c r="C45" s="533"/>
      <c r="D45" s="533"/>
      <c r="E45" s="477"/>
      <c r="F45" s="468"/>
      <c r="G45" s="488"/>
      <c r="H45" s="491"/>
      <c r="I45" s="456"/>
      <c r="J45" s="524"/>
      <c r="K45" s="527">
        <f t="shared" ca="1" si="43"/>
        <v>0</v>
      </c>
      <c r="L45" s="491"/>
      <c r="M45" s="456"/>
      <c r="N45" s="459"/>
      <c r="O45" s="174">
        <v>6</v>
      </c>
      <c r="P45" s="175"/>
      <c r="Q45" s="188" t="str">
        <f t="shared" si="47"/>
        <v/>
      </c>
      <c r="R45" s="144"/>
      <c r="S45" s="144"/>
      <c r="T45" s="145" t="str">
        <f t="shared" si="44"/>
        <v/>
      </c>
      <c r="U45" s="144"/>
      <c r="V45" s="144"/>
      <c r="W45" s="144"/>
      <c r="X45" s="176" t="str">
        <f t="shared" si="48"/>
        <v/>
      </c>
      <c r="Y45" s="199" t="str">
        <f t="shared" si="1"/>
        <v/>
      </c>
      <c r="Z45" s="145" t="str">
        <f t="shared" si="45"/>
        <v/>
      </c>
      <c r="AA45" s="199" t="str">
        <f>IFERROR(IF(AB45="","",IF(AB45&lt;=0.2,"Leve",IF(AB45&lt;=0.4,"Menor",IF(AB45&lt;=0.6,"Moderado",IF(AB45&lt;=0.8,"Mayor","Catastrófico"))))),"")</f>
        <v/>
      </c>
      <c r="AB45" s="145" t="str">
        <f t="shared" si="49"/>
        <v/>
      </c>
      <c r="AC45" s="20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44"/>
      <c r="AE45" s="177"/>
      <c r="AF45" s="178"/>
      <c r="AG45" s="240"/>
      <c r="AH45" s="240"/>
      <c r="AI45" s="149"/>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row>
    <row r="46" spans="1:67" ht="16.5" hidden="1" customHeight="1" thickBot="1" x14ac:dyDescent="0.4">
      <c r="A46" s="543"/>
      <c r="B46" s="469"/>
      <c r="C46" s="469"/>
      <c r="D46" s="469"/>
      <c r="E46" s="475"/>
      <c r="F46" s="469"/>
      <c r="G46" s="504"/>
      <c r="H46" s="507" t="str">
        <f>IF(G46&lt;=0,"",IF(G46&lt;=2,"Muy Baja",IF(G46&lt;=24,"Baja",IF(G46&lt;=500,"Media",IF(G46&lt;=5000,"Alta","Muy Alta")))))</f>
        <v/>
      </c>
      <c r="I46" s="510" t="str">
        <f>IF(H46="","",IF(H46="Muy Baja",0.2,IF(H46="Baja",0.4,IF(H46="Media",0.6,IF(H46="Alta",0.8,IF(H46="Muy Alta",1,))))))</f>
        <v/>
      </c>
      <c r="J46" s="513"/>
      <c r="K46" s="516">
        <f>IF(NOT(ISERROR(MATCH(J46,'Tabla Impacto'!$B$221:$B$223,0))),'Tabla Impacto'!$F$223&amp;"Por favor no seleccionar los criterios de impacto(Afectación Económica o presupuestal y Pérdida Reputacional)",J46)</f>
        <v>0</v>
      </c>
      <c r="L46" s="507" t="str">
        <f>IF(OR(K46='Tabla Impacto'!$C$11,K46='Tabla Impacto'!$D$11),"Leve",IF(OR(K46='Tabla Impacto'!$C$12,K46='Tabla Impacto'!$D$12),"Menor",IF(OR(K46='Tabla Impacto'!$C$13,K46='Tabla Impacto'!$D$13),"Moderado",IF(OR(K46='Tabla Impacto'!$C$14,K46='Tabla Impacto'!$D$14),"Mayor",IF(OR(K46='Tabla Impacto'!$C$15,K46='Tabla Impacto'!$D$15),"Catastrófico","")))))</f>
        <v/>
      </c>
      <c r="M46" s="510" t="str">
        <f>IF(L46="","",IF(L46="Leve",0.2,IF(L46="Menor",0.4,IF(L46="Moderado",0.6,IF(L46="Mayor",0.8,IF(L46="Catastrófico",1,))))))</f>
        <v/>
      </c>
      <c r="N46" s="519"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79">
        <v>1</v>
      </c>
      <c r="P46" s="180"/>
      <c r="Q46" s="190" t="str">
        <f>IF(OR(R46="Preventivo",R46="Detectivo"),"Probabilidad",IF(R46="Correctivo","Impacto",""))</f>
        <v/>
      </c>
      <c r="R46" s="122"/>
      <c r="S46" s="122"/>
      <c r="T46" s="123" t="str">
        <f>IF(AND(R46="Preventivo",S46="Automático"),"50%",IF(AND(R46="Preventivo",S46="Manual"),"40%",IF(AND(R46="Detectivo",S46="Automático"),"40%",IF(AND(R46="Detectivo",S46="Manual"),"30%",IF(AND(R46="Correctivo",S46="Automático"),"35%",IF(AND(R46="Correctivo",S46="Manual"),"25%",""))))))</f>
        <v/>
      </c>
      <c r="U46" s="122"/>
      <c r="V46" s="122"/>
      <c r="W46" s="122"/>
      <c r="X46" s="129" t="str">
        <f>IFERROR(IF(Q46="Probabilidad",(I46-(+I46*T46)),IF(Q46="Impacto",I46,"")),"")</f>
        <v/>
      </c>
      <c r="Y46" s="210" t="str">
        <f>IFERROR(IF(X46="","",IF(X46&lt;=0.2,"Muy Baja",IF(X46&lt;=0.4,"Baja",IF(X46&lt;=0.6,"Media",IF(X46&lt;=0.8,"Alta","Muy Alta"))))),"")</f>
        <v/>
      </c>
      <c r="Z46" s="211" t="str">
        <f>+X46</f>
        <v/>
      </c>
      <c r="AA46" s="210" t="str">
        <f>IFERROR(IF(AB46="","",IF(AB46&lt;=0.2,"Leve",IF(AB46&lt;=0.4,"Menor",IF(AB46&lt;=0.6,"Moderado",IF(AB46&lt;=0.8,"Mayor","Catastrófico"))))),"")</f>
        <v/>
      </c>
      <c r="AB46" s="211" t="str">
        <f>IFERROR(IF(Q46="Impacto",(M46-(+M46*T46)),IF(Q46="Probabilidad",M46,"")),"")</f>
        <v/>
      </c>
      <c r="AC46" s="212"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51"/>
      <c r="AE46" s="181"/>
      <c r="AF46" s="186"/>
      <c r="AG46" s="243"/>
      <c r="AH46" s="243"/>
      <c r="AI46" s="133"/>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row>
    <row r="47" spans="1:67" ht="16.5" hidden="1" customHeight="1" thickBot="1" x14ac:dyDescent="0.4">
      <c r="A47" s="544"/>
      <c r="B47" s="470"/>
      <c r="C47" s="470"/>
      <c r="D47" s="470"/>
      <c r="E47" s="476"/>
      <c r="F47" s="470"/>
      <c r="G47" s="505"/>
      <c r="H47" s="508"/>
      <c r="I47" s="511"/>
      <c r="J47" s="514"/>
      <c r="K47" s="517">
        <f t="shared" ref="K47:K51" ca="1" si="51">IF(NOT(ISERROR(MATCH(J47,_xlfn.ANCHORARRAY(E58),0))),I60&amp;"Por favor no seleccionar los criterios de impacto",J47)</f>
        <v>0</v>
      </c>
      <c r="L47" s="508"/>
      <c r="M47" s="511"/>
      <c r="N47" s="520"/>
      <c r="O47" s="126">
        <v>2</v>
      </c>
      <c r="P47" s="183"/>
      <c r="Q47" s="193" t="str">
        <f>IF(OR(R47="Preventivo",R47="Detectivo"),"Probabilidad",IF(R47="Correctivo","Impacto",""))</f>
        <v/>
      </c>
      <c r="R47" s="155"/>
      <c r="S47" s="155"/>
      <c r="T47" s="214" t="str">
        <f t="shared" ref="T47:T51" si="52">IF(AND(R47="Preventivo",S47="Automático"),"50%",IF(AND(R47="Preventivo",S47="Manual"),"40%",IF(AND(R47="Detectivo",S47="Automático"),"40%",IF(AND(R47="Detectivo",S47="Manual"),"30%",IF(AND(R47="Correctivo",S47="Automático"),"35%",IF(AND(R47="Correctivo",S47="Manual"),"25%",""))))))</f>
        <v/>
      </c>
      <c r="U47" s="155"/>
      <c r="V47" s="155"/>
      <c r="W47" s="155"/>
      <c r="X47" s="136" t="str">
        <f>IFERROR(IF(AND(Q46="Probabilidad",Q47="Probabilidad"),(Z46-(+Z46*T47)),IF(Q47="Probabilidad",(I46-(+I46*T47)),IF(Q47="Impacto",Z46,""))),"")</f>
        <v/>
      </c>
      <c r="Y47" s="204" t="str">
        <f t="shared" si="1"/>
        <v/>
      </c>
      <c r="Z47" s="205" t="str">
        <f t="shared" ref="Z47:Z51" si="53">+X47</f>
        <v/>
      </c>
      <c r="AA47" s="204" t="str">
        <f t="shared" si="3"/>
        <v/>
      </c>
      <c r="AB47" s="205" t="str">
        <f>IFERROR(IF(AND(Q46="Impacto",Q47="Impacto"),(AB46-(+AB46*T47)),IF(Q47="Impacto",(M46-(+M46*T47)),IF(Q47="Probabilidad",AB46,""))),"")</f>
        <v/>
      </c>
      <c r="AC47" s="206" t="str">
        <f t="shared" ref="AC47:AC48" si="54">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52"/>
      <c r="AE47" s="139"/>
      <c r="AF47" s="156"/>
      <c r="AG47" s="241"/>
      <c r="AH47" s="241"/>
      <c r="AI47" s="157"/>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row>
    <row r="48" spans="1:67" ht="16.5" hidden="1" customHeight="1" thickBot="1" x14ac:dyDescent="0.4">
      <c r="A48" s="544"/>
      <c r="B48" s="470"/>
      <c r="C48" s="470"/>
      <c r="D48" s="470"/>
      <c r="E48" s="476"/>
      <c r="F48" s="470"/>
      <c r="G48" s="505"/>
      <c r="H48" s="508"/>
      <c r="I48" s="511"/>
      <c r="J48" s="514"/>
      <c r="K48" s="517">
        <f t="shared" ca="1" si="51"/>
        <v>0</v>
      </c>
      <c r="L48" s="508"/>
      <c r="M48" s="511"/>
      <c r="N48" s="520"/>
      <c r="O48" s="126">
        <v>3</v>
      </c>
      <c r="P48" s="183"/>
      <c r="Q48" s="193" t="str">
        <f>IF(OR(R48="Preventivo",R48="Detectivo"),"Probabilidad",IF(R48="Correctivo","Impacto",""))</f>
        <v/>
      </c>
      <c r="R48" s="155"/>
      <c r="S48" s="155"/>
      <c r="T48" s="214" t="str">
        <f t="shared" si="52"/>
        <v/>
      </c>
      <c r="U48" s="155"/>
      <c r="V48" s="155"/>
      <c r="W48" s="155"/>
      <c r="X48" s="136" t="str">
        <f>IFERROR(IF(AND(Q47="Probabilidad",Q48="Probabilidad"),(Z47-(+Z47*T48)),IF(AND(Q47="Impacto",Q48="Probabilidad"),(Z46-(+Z46*T48)),IF(Q48="Impacto",Z47,""))),"")</f>
        <v/>
      </c>
      <c r="Y48" s="204" t="str">
        <f t="shared" si="1"/>
        <v/>
      </c>
      <c r="Z48" s="205" t="str">
        <f t="shared" si="53"/>
        <v/>
      </c>
      <c r="AA48" s="204" t="str">
        <f t="shared" si="3"/>
        <v/>
      </c>
      <c r="AB48" s="205" t="str">
        <f>IFERROR(IF(AND(Q47="Impacto",Q48="Impacto"),(AB47-(+AB47*T48)),IF(AND(Q47="Probabilidad",Q48="Impacto"),(AB46-(+AB46*T48)),IF(Q48="Probabilidad",AB47,""))),"")</f>
        <v/>
      </c>
      <c r="AC48" s="206" t="str">
        <f t="shared" si="54"/>
        <v/>
      </c>
      <c r="AD48" s="152"/>
      <c r="AE48" s="139"/>
      <c r="AF48" s="156"/>
      <c r="AG48" s="241"/>
      <c r="AH48" s="241"/>
      <c r="AI48" s="157"/>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row>
    <row r="49" spans="1:67" ht="16.5" hidden="1" customHeight="1" thickBot="1" x14ac:dyDescent="0.4">
      <c r="A49" s="544"/>
      <c r="B49" s="470"/>
      <c r="C49" s="470"/>
      <c r="D49" s="470"/>
      <c r="E49" s="476"/>
      <c r="F49" s="470"/>
      <c r="G49" s="505"/>
      <c r="H49" s="508"/>
      <c r="I49" s="511"/>
      <c r="J49" s="514"/>
      <c r="K49" s="517">
        <f t="shared" ca="1" si="51"/>
        <v>0</v>
      </c>
      <c r="L49" s="508"/>
      <c r="M49" s="511"/>
      <c r="N49" s="520"/>
      <c r="O49" s="126">
        <v>4</v>
      </c>
      <c r="P49" s="183"/>
      <c r="Q49" s="193" t="str">
        <f t="shared" ref="Q49:Q51" si="55">IF(OR(R49="Preventivo",R49="Detectivo"),"Probabilidad",IF(R49="Correctivo","Impacto",""))</f>
        <v/>
      </c>
      <c r="R49" s="155"/>
      <c r="S49" s="155"/>
      <c r="T49" s="214" t="str">
        <f t="shared" si="52"/>
        <v/>
      </c>
      <c r="U49" s="155"/>
      <c r="V49" s="155"/>
      <c r="W49" s="155"/>
      <c r="X49" s="136" t="str">
        <f t="shared" ref="X49:X51" si="56">IFERROR(IF(AND(Q48="Probabilidad",Q49="Probabilidad"),(Z48-(+Z48*T49)),IF(AND(Q48="Impacto",Q49="Probabilidad"),(Z47-(+Z47*T49)),IF(Q49="Impacto",Z48,""))),"")</f>
        <v/>
      </c>
      <c r="Y49" s="204" t="str">
        <f t="shared" si="1"/>
        <v/>
      </c>
      <c r="Z49" s="205" t="str">
        <f t="shared" si="53"/>
        <v/>
      </c>
      <c r="AA49" s="204" t="str">
        <f t="shared" si="3"/>
        <v/>
      </c>
      <c r="AB49" s="205" t="str">
        <f t="shared" ref="AB49:AB51" si="57">IFERROR(IF(AND(Q48="Impacto",Q49="Impacto"),(AB48-(+AB48*T49)),IF(AND(Q48="Probabilidad",Q49="Impacto"),(AB47-(+AB47*T49)),IF(Q49="Probabilidad",AB48,""))),"")</f>
        <v/>
      </c>
      <c r="AC49" s="206"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52"/>
      <c r="AE49" s="139"/>
      <c r="AF49" s="156"/>
      <c r="AG49" s="241"/>
      <c r="AH49" s="241"/>
      <c r="AI49" s="157"/>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row>
    <row r="50" spans="1:67" ht="16.5" hidden="1" customHeight="1" thickBot="1" x14ac:dyDescent="0.4">
      <c r="A50" s="544"/>
      <c r="B50" s="470"/>
      <c r="C50" s="470"/>
      <c r="D50" s="470"/>
      <c r="E50" s="476"/>
      <c r="F50" s="470"/>
      <c r="G50" s="505"/>
      <c r="H50" s="508"/>
      <c r="I50" s="511"/>
      <c r="J50" s="514"/>
      <c r="K50" s="517">
        <f t="shared" ca="1" si="51"/>
        <v>0</v>
      </c>
      <c r="L50" s="508"/>
      <c r="M50" s="511"/>
      <c r="N50" s="520"/>
      <c r="O50" s="153">
        <v>5</v>
      </c>
      <c r="P50" s="158"/>
      <c r="Q50" s="193" t="str">
        <f t="shared" si="55"/>
        <v/>
      </c>
      <c r="R50" s="155"/>
      <c r="S50" s="155"/>
      <c r="T50" s="214" t="str">
        <f t="shared" si="52"/>
        <v/>
      </c>
      <c r="U50" s="155"/>
      <c r="V50" s="155"/>
      <c r="W50" s="155"/>
      <c r="X50" s="136" t="str">
        <f t="shared" si="56"/>
        <v/>
      </c>
      <c r="Y50" s="204" t="str">
        <f t="shared" si="1"/>
        <v/>
      </c>
      <c r="Z50" s="205" t="str">
        <f t="shared" si="53"/>
        <v/>
      </c>
      <c r="AA50" s="204" t="str">
        <f t="shared" si="3"/>
        <v/>
      </c>
      <c r="AB50" s="205" t="str">
        <f t="shared" si="57"/>
        <v/>
      </c>
      <c r="AC50" s="206" t="str">
        <f t="shared" ref="AC50:AC51" si="58">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52"/>
      <c r="AE50" s="139"/>
      <c r="AF50" s="156"/>
      <c r="AG50" s="241"/>
      <c r="AH50" s="241"/>
      <c r="AI50" s="157"/>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row>
    <row r="51" spans="1:67" ht="17.25" hidden="1" customHeight="1" thickBot="1" x14ac:dyDescent="0.4">
      <c r="A51" s="545"/>
      <c r="B51" s="471"/>
      <c r="C51" s="471"/>
      <c r="D51" s="471"/>
      <c r="E51" s="477"/>
      <c r="F51" s="471"/>
      <c r="G51" s="506"/>
      <c r="H51" s="509"/>
      <c r="I51" s="512"/>
      <c r="J51" s="515"/>
      <c r="K51" s="518">
        <f t="shared" ca="1" si="51"/>
        <v>0</v>
      </c>
      <c r="L51" s="509"/>
      <c r="M51" s="512"/>
      <c r="N51" s="521"/>
      <c r="O51" s="159">
        <v>6</v>
      </c>
      <c r="P51" s="160"/>
      <c r="Q51" s="194" t="str">
        <f t="shared" si="55"/>
        <v/>
      </c>
      <c r="R51" s="161"/>
      <c r="S51" s="161"/>
      <c r="T51" s="208" t="str">
        <f t="shared" si="52"/>
        <v/>
      </c>
      <c r="U51" s="161"/>
      <c r="V51" s="161"/>
      <c r="W51" s="161"/>
      <c r="X51" s="146" t="str">
        <f t="shared" si="56"/>
        <v/>
      </c>
      <c r="Y51" s="207" t="str">
        <f t="shared" si="1"/>
        <v/>
      </c>
      <c r="Z51" s="208" t="str">
        <f t="shared" si="53"/>
        <v/>
      </c>
      <c r="AA51" s="207" t="str">
        <f t="shared" si="3"/>
        <v/>
      </c>
      <c r="AB51" s="208" t="str">
        <f t="shared" si="57"/>
        <v/>
      </c>
      <c r="AC51" s="209" t="str">
        <f t="shared" si="58"/>
        <v/>
      </c>
      <c r="AD51" s="161"/>
      <c r="AE51" s="148"/>
      <c r="AF51" s="162"/>
      <c r="AG51" s="242"/>
      <c r="AH51" s="242"/>
      <c r="AI51" s="163"/>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row>
    <row r="52" spans="1:67" ht="15" hidden="1" thickBot="1" x14ac:dyDescent="0.4">
      <c r="A52" s="537"/>
      <c r="B52" s="469"/>
      <c r="C52" s="469"/>
      <c r="D52" s="469"/>
      <c r="E52" s="540"/>
      <c r="F52" s="469"/>
      <c r="G52" s="504"/>
      <c r="H52" s="507" t="str">
        <f>IF(G52&lt;=0,"",IF(G52&lt;=2,"Muy Baja",IF(G52&lt;=24,"Baja",IF(G52&lt;=500,"Media",IF(G52&lt;=5000,"Alta","Muy Alta")))))</f>
        <v/>
      </c>
      <c r="I52" s="510" t="str">
        <f>IF(H52="","",IF(H52="Muy Baja",0.2,IF(H52="Baja",0.4,IF(H52="Media",0.6,IF(H52="Alta",0.8,IF(H52="Muy Alta",1,))))))</f>
        <v/>
      </c>
      <c r="J52" s="513"/>
      <c r="K52" s="516">
        <f>IF(NOT(ISERROR(MATCH(J52,'Tabla Impacto'!$B$221:$B$223,0))),'Tabla Impacto'!$F$223&amp;"Por favor no seleccionar los criterios de impacto(Afectación Económica o presupuestal y Pérdida Reputacional)",J52)</f>
        <v>0</v>
      </c>
      <c r="L52" s="507" t="str">
        <f>IF(OR(K52='Tabla Impacto'!$C$11,K52='Tabla Impacto'!$D$11),"Leve",IF(OR(K52='Tabla Impacto'!$C$12,K52='Tabla Impacto'!$D$12),"Menor",IF(OR(K52='Tabla Impacto'!$C$13,K52='Tabla Impacto'!$D$13),"Moderado",IF(OR(K52='Tabla Impacto'!$C$14,K52='Tabla Impacto'!$D$14),"Mayor",IF(OR(K52='Tabla Impacto'!$C$15,K52='Tabla Impacto'!$D$15),"Catastrófico","")))))</f>
        <v/>
      </c>
      <c r="M52" s="510" t="str">
        <f>IF(L52="","",IF(L52="Leve",0.2,IF(L52="Menor",0.4,IF(L52="Moderado",0.6,IF(L52="Mayor",0.8,IF(L52="Catastrófico",1,))))))</f>
        <v/>
      </c>
      <c r="N52" s="519"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84">
        <v>1</v>
      </c>
      <c r="P52" s="124"/>
      <c r="Q52" s="195" t="str">
        <f>IF(OR(R52="Preventivo",R52="Detectivo"),"Probabilidad",IF(R52="Correctivo","Impacto",""))</f>
        <v/>
      </c>
      <c r="R52" s="185"/>
      <c r="S52" s="185"/>
      <c r="T52" s="215" t="str">
        <f>IF(AND(R52="Preventivo",S52="Automático"),"50%",IF(AND(R52="Preventivo",S52="Manual"),"40%",IF(AND(R52="Detectivo",S52="Automático"),"40%",IF(AND(R52="Detectivo",S52="Manual"),"30%",IF(AND(R52="Correctivo",S52="Automático"),"35%",IF(AND(R52="Correctivo",S52="Manual"),"25%",""))))))</f>
        <v/>
      </c>
      <c r="U52" s="185"/>
      <c r="V52" s="185"/>
      <c r="W52" s="185"/>
      <c r="X52" s="129" t="str">
        <f>IFERROR(IF(Q52="Probabilidad",(I52-(+I52*T52)),IF(Q52="Impacto",I52,"")),"")</f>
        <v/>
      </c>
      <c r="Y52" s="210" t="str">
        <f>IFERROR(IF(X52="","",IF(X52&lt;=0.2,"Muy Baja",IF(X52&lt;=0.4,"Baja",IF(X52&lt;=0.6,"Media",IF(X52&lt;=0.8,"Alta","Muy Alta"))))),"")</f>
        <v/>
      </c>
      <c r="Z52" s="211" t="str">
        <f>+X52</f>
        <v/>
      </c>
      <c r="AA52" s="210" t="str">
        <f>IFERROR(IF(AB52="","",IF(AB52&lt;=0.2,"Leve",IF(AB52&lt;=0.4,"Menor",IF(AB52&lt;=0.6,"Moderado",IF(AB52&lt;=0.8,"Mayor","Catastrófico"))))),"")</f>
        <v/>
      </c>
      <c r="AB52" s="211" t="str">
        <f>IFERROR(IF(Q52="Impacto",(M52-(+M52*T52)),IF(Q52="Probabilidad",M52,"")),"")</f>
        <v/>
      </c>
      <c r="AC52" s="212"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51"/>
      <c r="AE52" s="132"/>
      <c r="AF52" s="186"/>
      <c r="AG52" s="243"/>
      <c r="AH52" s="243"/>
      <c r="AI52" s="187"/>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row>
    <row r="53" spans="1:67" ht="15" hidden="1" thickBot="1" x14ac:dyDescent="0.4">
      <c r="A53" s="538"/>
      <c r="B53" s="470"/>
      <c r="C53" s="470"/>
      <c r="D53" s="470"/>
      <c r="E53" s="541"/>
      <c r="F53" s="470"/>
      <c r="G53" s="505"/>
      <c r="H53" s="508"/>
      <c r="I53" s="511"/>
      <c r="J53" s="514"/>
      <c r="K53" s="517">
        <f ca="1">IF(NOT(ISERROR(MATCH(J53,_xlfn.ANCHORARRAY(E64),0))),I66&amp;"Por favor no seleccionar los criterios de impacto",J53)</f>
        <v>0</v>
      </c>
      <c r="L53" s="508"/>
      <c r="M53" s="511"/>
      <c r="N53" s="520"/>
      <c r="O53" s="153">
        <v>2</v>
      </c>
      <c r="P53" s="158"/>
      <c r="Q53" s="193" t="str">
        <f>IF(OR(R53="Preventivo",R53="Detectivo"),"Probabilidad",IF(R53="Correctivo","Impacto",""))</f>
        <v/>
      </c>
      <c r="R53" s="155"/>
      <c r="S53" s="155"/>
      <c r="T53" s="214" t="str">
        <f t="shared" ref="T53:T57" si="59">IF(AND(R53="Preventivo",S53="Automático"),"50%",IF(AND(R53="Preventivo",S53="Manual"),"40%",IF(AND(R53="Detectivo",S53="Automático"),"40%",IF(AND(R53="Detectivo",S53="Manual"),"30%",IF(AND(R53="Correctivo",S53="Automático"),"35%",IF(AND(R53="Correctivo",S53="Manual"),"25%",""))))))</f>
        <v/>
      </c>
      <c r="U53" s="155"/>
      <c r="V53" s="155"/>
      <c r="W53" s="155"/>
      <c r="X53" s="136" t="str">
        <f>IFERROR(IF(AND(Q52="Probabilidad",Q53="Probabilidad"),(Z52-(+Z52*T53)),IF(Q53="Probabilidad",(I52-(+I52*T53)),IF(Q53="Impacto",Z52,""))),"")</f>
        <v/>
      </c>
      <c r="Y53" s="204" t="str">
        <f t="shared" si="1"/>
        <v/>
      </c>
      <c r="Z53" s="205" t="str">
        <f t="shared" ref="Z53:Z57" si="60">+X53</f>
        <v/>
      </c>
      <c r="AA53" s="204" t="str">
        <f t="shared" si="3"/>
        <v/>
      </c>
      <c r="AB53" s="205" t="str">
        <f>IFERROR(IF(AND(Q52="Impacto",Q53="Impacto"),(AB52-(+AB52*T53)),IF(Q53="Impacto",(M52-(+M52*T53)),IF(Q53="Probabilidad",AB52,""))),"")</f>
        <v/>
      </c>
      <c r="AC53" s="206" t="str">
        <f t="shared" ref="AC53:AC54" si="61">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52"/>
      <c r="AE53" s="139"/>
      <c r="AF53" s="156"/>
      <c r="AG53" s="241"/>
      <c r="AH53" s="241"/>
      <c r="AI53" s="157"/>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row>
    <row r="54" spans="1:67" ht="15" hidden="1" thickBot="1" x14ac:dyDescent="0.4">
      <c r="A54" s="538"/>
      <c r="B54" s="470"/>
      <c r="C54" s="470"/>
      <c r="D54" s="470"/>
      <c r="E54" s="541"/>
      <c r="F54" s="470"/>
      <c r="G54" s="505"/>
      <c r="H54" s="508"/>
      <c r="I54" s="511"/>
      <c r="J54" s="514"/>
      <c r="K54" s="517">
        <f ca="1">IF(NOT(ISERROR(MATCH(J54,_xlfn.ANCHORARRAY(E65),0))),I67&amp;"Por favor no seleccionar los criterios de impacto",J54)</f>
        <v>0</v>
      </c>
      <c r="L54" s="508"/>
      <c r="M54" s="511"/>
      <c r="N54" s="520"/>
      <c r="O54" s="153">
        <v>3</v>
      </c>
      <c r="P54" s="154"/>
      <c r="Q54" s="193" t="str">
        <f>IF(OR(R54="Preventivo",R54="Detectivo"),"Probabilidad",IF(R54="Correctivo","Impacto",""))</f>
        <v/>
      </c>
      <c r="R54" s="155"/>
      <c r="S54" s="155"/>
      <c r="T54" s="214" t="str">
        <f t="shared" si="59"/>
        <v/>
      </c>
      <c r="U54" s="155"/>
      <c r="V54" s="155"/>
      <c r="W54" s="155"/>
      <c r="X54" s="136" t="str">
        <f>IFERROR(IF(AND(Q53="Probabilidad",Q54="Probabilidad"),(Z53-(+Z53*T54)),IF(AND(Q53="Impacto",Q54="Probabilidad"),(Z52-(+Z52*T54)),IF(Q54="Impacto",Z53,""))),"")</f>
        <v/>
      </c>
      <c r="Y54" s="204" t="str">
        <f t="shared" si="1"/>
        <v/>
      </c>
      <c r="Z54" s="205" t="str">
        <f t="shared" si="60"/>
        <v/>
      </c>
      <c r="AA54" s="204" t="str">
        <f t="shared" si="3"/>
        <v/>
      </c>
      <c r="AB54" s="205" t="str">
        <f>IFERROR(IF(AND(Q53="Impacto",Q54="Impacto"),(AB53-(+AB53*T54)),IF(AND(Q53="Probabilidad",Q54="Impacto"),(AB52-(+AB52*T54)),IF(Q54="Probabilidad",AB53,""))),"")</f>
        <v/>
      </c>
      <c r="AC54" s="206" t="str">
        <f t="shared" si="61"/>
        <v/>
      </c>
      <c r="AD54" s="152"/>
      <c r="AE54" s="139"/>
      <c r="AF54" s="156"/>
      <c r="AG54" s="241"/>
      <c r="AH54" s="241"/>
      <c r="AI54" s="157"/>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row>
    <row r="55" spans="1:67" ht="15" hidden="1" thickBot="1" x14ac:dyDescent="0.4">
      <c r="A55" s="538"/>
      <c r="B55" s="470"/>
      <c r="C55" s="470"/>
      <c r="D55" s="470"/>
      <c r="E55" s="541"/>
      <c r="F55" s="470"/>
      <c r="G55" s="505"/>
      <c r="H55" s="508"/>
      <c r="I55" s="511"/>
      <c r="J55" s="514"/>
      <c r="K55" s="517">
        <f ca="1">IF(NOT(ISERROR(MATCH(J55,_xlfn.ANCHORARRAY(E66),0))),I68&amp;"Por favor no seleccionar los criterios de impacto",J55)</f>
        <v>0</v>
      </c>
      <c r="L55" s="508"/>
      <c r="M55" s="511"/>
      <c r="N55" s="520"/>
      <c r="O55" s="153">
        <v>4</v>
      </c>
      <c r="P55" s="158"/>
      <c r="Q55" s="193" t="str">
        <f t="shared" ref="Q55:Q57" si="62">IF(OR(R55="Preventivo",R55="Detectivo"),"Probabilidad",IF(R55="Correctivo","Impacto",""))</f>
        <v/>
      </c>
      <c r="R55" s="155"/>
      <c r="S55" s="155"/>
      <c r="T55" s="214" t="str">
        <f t="shared" si="59"/>
        <v/>
      </c>
      <c r="U55" s="155"/>
      <c r="V55" s="155"/>
      <c r="W55" s="155"/>
      <c r="X55" s="136" t="str">
        <f t="shared" ref="X55:X57" si="63">IFERROR(IF(AND(Q54="Probabilidad",Q55="Probabilidad"),(Z54-(+Z54*T55)),IF(AND(Q54="Impacto",Q55="Probabilidad"),(Z53-(+Z53*T55)),IF(Q55="Impacto",Z54,""))),"")</f>
        <v/>
      </c>
      <c r="Y55" s="204" t="str">
        <f t="shared" si="1"/>
        <v/>
      </c>
      <c r="Z55" s="205" t="str">
        <f t="shared" si="60"/>
        <v/>
      </c>
      <c r="AA55" s="204" t="str">
        <f t="shared" si="3"/>
        <v/>
      </c>
      <c r="AB55" s="205" t="str">
        <f t="shared" ref="AB55:AB57" si="64">IFERROR(IF(AND(Q54="Impacto",Q55="Impacto"),(AB54-(+AB54*T55)),IF(AND(Q54="Probabilidad",Q55="Impacto"),(AB53-(+AB53*T55)),IF(Q55="Probabilidad",AB54,""))),"")</f>
        <v/>
      </c>
      <c r="AC55" s="206"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52"/>
      <c r="AE55" s="139"/>
      <c r="AF55" s="156"/>
      <c r="AG55" s="241"/>
      <c r="AH55" s="241"/>
      <c r="AI55" s="157"/>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c r="BO55" s="141"/>
    </row>
    <row r="56" spans="1:67" ht="15" hidden="1" thickBot="1" x14ac:dyDescent="0.4">
      <c r="A56" s="538"/>
      <c r="B56" s="470"/>
      <c r="C56" s="470"/>
      <c r="D56" s="470"/>
      <c r="E56" s="541"/>
      <c r="F56" s="470"/>
      <c r="G56" s="505"/>
      <c r="H56" s="508"/>
      <c r="I56" s="511"/>
      <c r="J56" s="514"/>
      <c r="K56" s="517">
        <f ca="1">IF(NOT(ISERROR(MATCH(J56,_xlfn.ANCHORARRAY(E67),0))),I69&amp;"Por favor no seleccionar los criterios de impacto",J56)</f>
        <v>0</v>
      </c>
      <c r="L56" s="508"/>
      <c r="M56" s="511"/>
      <c r="N56" s="520"/>
      <c r="O56" s="153">
        <v>5</v>
      </c>
      <c r="P56" s="158"/>
      <c r="Q56" s="193" t="str">
        <f t="shared" si="62"/>
        <v/>
      </c>
      <c r="R56" s="155"/>
      <c r="S56" s="155"/>
      <c r="T56" s="214" t="str">
        <f t="shared" si="59"/>
        <v/>
      </c>
      <c r="U56" s="155"/>
      <c r="V56" s="155"/>
      <c r="W56" s="155"/>
      <c r="X56" s="136" t="str">
        <f t="shared" si="63"/>
        <v/>
      </c>
      <c r="Y56" s="204" t="str">
        <f t="shared" si="1"/>
        <v/>
      </c>
      <c r="Z56" s="205" t="str">
        <f t="shared" si="60"/>
        <v/>
      </c>
      <c r="AA56" s="204" t="str">
        <f t="shared" si="3"/>
        <v/>
      </c>
      <c r="AB56" s="205" t="str">
        <f t="shared" si="64"/>
        <v/>
      </c>
      <c r="AC56" s="206" t="str">
        <f t="shared" ref="AC56:AC57" si="65">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52"/>
      <c r="AE56" s="139"/>
      <c r="AF56" s="156"/>
      <c r="AG56" s="241"/>
      <c r="AH56" s="241"/>
      <c r="AI56" s="157"/>
      <c r="AJ56" s="141"/>
      <c r="AK56" s="141"/>
      <c r="AL56" s="141"/>
      <c r="AM56" s="141"/>
      <c r="AN56" s="141"/>
      <c r="AO56" s="141"/>
      <c r="AP56" s="141"/>
      <c r="AQ56" s="141"/>
      <c r="AR56" s="141"/>
      <c r="AS56" s="141"/>
      <c r="AT56" s="141"/>
      <c r="AU56" s="141"/>
      <c r="AV56" s="141"/>
      <c r="AW56" s="141"/>
      <c r="AX56" s="141"/>
      <c r="AY56" s="141"/>
      <c r="AZ56" s="141"/>
      <c r="BA56" s="141"/>
      <c r="BB56" s="141"/>
      <c r="BC56" s="141"/>
      <c r="BD56" s="141"/>
      <c r="BE56" s="141"/>
      <c r="BF56" s="141"/>
      <c r="BG56" s="141"/>
      <c r="BH56" s="141"/>
      <c r="BI56" s="141"/>
      <c r="BJ56" s="141"/>
      <c r="BK56" s="141"/>
      <c r="BL56" s="141"/>
      <c r="BM56" s="141"/>
      <c r="BN56" s="141"/>
      <c r="BO56" s="141"/>
    </row>
    <row r="57" spans="1:67" ht="15" hidden="1" thickBot="1" x14ac:dyDescent="0.4">
      <c r="A57" s="539"/>
      <c r="B57" s="471"/>
      <c r="C57" s="471"/>
      <c r="D57" s="471"/>
      <c r="E57" s="542"/>
      <c r="F57" s="471"/>
      <c r="G57" s="506"/>
      <c r="H57" s="509"/>
      <c r="I57" s="512"/>
      <c r="J57" s="515"/>
      <c r="K57" s="518">
        <f ca="1">IF(NOT(ISERROR(MATCH(J57,_xlfn.ANCHORARRAY(E68),0))),I70&amp;"Por favor no seleccionar los criterios de impacto",J57)</f>
        <v>0</v>
      </c>
      <c r="L57" s="509"/>
      <c r="M57" s="512"/>
      <c r="N57" s="521"/>
      <c r="O57" s="159">
        <v>6</v>
      </c>
      <c r="P57" s="160"/>
      <c r="Q57" s="194" t="str">
        <f t="shared" si="62"/>
        <v/>
      </c>
      <c r="R57" s="161"/>
      <c r="S57" s="161"/>
      <c r="T57" s="208" t="str">
        <f t="shared" si="59"/>
        <v/>
      </c>
      <c r="U57" s="161"/>
      <c r="V57" s="161"/>
      <c r="W57" s="161"/>
      <c r="X57" s="146" t="str">
        <f t="shared" si="63"/>
        <v/>
      </c>
      <c r="Y57" s="207" t="str">
        <f t="shared" si="1"/>
        <v/>
      </c>
      <c r="Z57" s="208" t="str">
        <f t="shared" si="60"/>
        <v/>
      </c>
      <c r="AA57" s="207" t="str">
        <f t="shared" si="3"/>
        <v/>
      </c>
      <c r="AB57" s="208" t="str">
        <f t="shared" si="64"/>
        <v/>
      </c>
      <c r="AC57" s="209" t="str">
        <f t="shared" si="65"/>
        <v/>
      </c>
      <c r="AD57" s="161"/>
      <c r="AE57" s="148"/>
      <c r="AF57" s="162"/>
      <c r="AG57" s="242"/>
      <c r="AH57" s="242"/>
      <c r="AI57" s="163"/>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row>
    <row r="58" spans="1:67" ht="15" hidden="1" thickBot="1" x14ac:dyDescent="0.4">
      <c r="A58" s="537"/>
      <c r="B58" s="469"/>
      <c r="C58" s="469"/>
      <c r="D58" s="469"/>
      <c r="E58" s="546"/>
      <c r="F58" s="469"/>
      <c r="G58" s="504"/>
      <c r="H58" s="507" t="str">
        <f>IF(G58&lt;=0,"",IF(G58&lt;=2,"Muy Baja",IF(G58&lt;=24,"Baja",IF(G58&lt;=500,"Media",IF(G58&lt;=5000,"Alta","Muy Alta")))))</f>
        <v/>
      </c>
      <c r="I58" s="510" t="str">
        <f>IF(H58="","",IF(H58="Muy Baja",0.2,IF(H58="Baja",0.4,IF(H58="Media",0.6,IF(H58="Alta",0.8,IF(H58="Muy Alta",1,))))))</f>
        <v/>
      </c>
      <c r="J58" s="513"/>
      <c r="K58" s="516">
        <f>IF(NOT(ISERROR(MATCH(J58,'Tabla Impacto'!$B$221:$B$223,0))),'Tabla Impacto'!$F$223&amp;"Por favor no seleccionar los criterios de impacto(Afectación Económica o presupuestal y Pérdida Reputacional)",J58)</f>
        <v>0</v>
      </c>
      <c r="L58" s="507" t="str">
        <f>IF(OR(K58='Tabla Impacto'!$C$11,K58='Tabla Impacto'!$D$11),"Leve",IF(OR(K58='Tabla Impacto'!$C$12,K58='Tabla Impacto'!$D$12),"Menor",IF(OR(K58='Tabla Impacto'!$C$13,K58='Tabla Impacto'!$D$13),"Moderado",IF(OR(K58='Tabla Impacto'!$C$14,K58='Tabla Impacto'!$D$14),"Mayor",IF(OR(K58='Tabla Impacto'!$C$15,K58='Tabla Impacto'!$D$15),"Catastrófico","")))))</f>
        <v/>
      </c>
      <c r="M58" s="510" t="str">
        <f>IF(L58="","",IF(L58="Leve",0.2,IF(L58="Menor",0.4,IF(L58="Moderado",0.6,IF(L58="Mayor",0.8,IF(L58="Catastrófico",1,))))))</f>
        <v/>
      </c>
      <c r="N58" s="519"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84">
        <v>1</v>
      </c>
      <c r="P58" s="124"/>
      <c r="Q58" s="195" t="str">
        <f>IF(OR(R58="Preventivo",R58="Detectivo"),"Probabilidad",IF(R58="Correctivo","Impacto",""))</f>
        <v/>
      </c>
      <c r="R58" s="185"/>
      <c r="S58" s="185"/>
      <c r="T58" s="215" t="str">
        <f>IF(AND(R58="Preventivo",S58="Automático"),"50%",IF(AND(R58="Preventivo",S58="Manual"),"40%",IF(AND(R58="Detectivo",S58="Automático"),"40%",IF(AND(R58="Detectivo",S58="Manual"),"30%",IF(AND(R58="Correctivo",S58="Automático"),"35%",IF(AND(R58="Correctivo",S58="Manual"),"25%",""))))))</f>
        <v/>
      </c>
      <c r="U58" s="185"/>
      <c r="V58" s="185"/>
      <c r="W58" s="185"/>
      <c r="X58" s="129" t="str">
        <f>IFERROR(IF(Q58="Probabilidad",(I58-(+I58*T58)),IF(Q58="Impacto",I58,"")),"")</f>
        <v/>
      </c>
      <c r="Y58" s="210" t="str">
        <f>IFERROR(IF(X58="","",IF(X58&lt;=0.2,"Muy Baja",IF(X58&lt;=0.4,"Baja",IF(X58&lt;=0.6,"Media",IF(X58&lt;=0.8,"Alta","Muy Alta"))))),"")</f>
        <v/>
      </c>
      <c r="Z58" s="211" t="str">
        <f>+X58</f>
        <v/>
      </c>
      <c r="AA58" s="210" t="str">
        <f>IFERROR(IF(AB58="","",IF(AB58&lt;=0.2,"Leve",IF(AB58&lt;=0.4,"Menor",IF(AB58&lt;=0.6,"Moderado",IF(AB58&lt;=0.8,"Mayor","Catastrófico"))))),"")</f>
        <v/>
      </c>
      <c r="AB58" s="211" t="str">
        <f>IFERROR(IF(Q58="Impacto",(M58-(+M58*T58)),IF(Q58="Probabilidad",M58,"")),"")</f>
        <v/>
      </c>
      <c r="AC58" s="212"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51"/>
      <c r="AE58" s="132"/>
      <c r="AF58" s="186"/>
      <c r="AG58" s="243"/>
      <c r="AH58" s="243"/>
      <c r="AI58" s="187"/>
      <c r="AJ58" s="141"/>
      <c r="AK58" s="141"/>
      <c r="AL58" s="141"/>
      <c r="AM58" s="141"/>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row>
    <row r="59" spans="1:67" ht="15" hidden="1" thickBot="1" x14ac:dyDescent="0.4">
      <c r="A59" s="538"/>
      <c r="B59" s="470"/>
      <c r="C59" s="470"/>
      <c r="D59" s="470"/>
      <c r="E59" s="547"/>
      <c r="F59" s="470"/>
      <c r="G59" s="505"/>
      <c r="H59" s="508"/>
      <c r="I59" s="511"/>
      <c r="J59" s="514"/>
      <c r="K59" s="517">
        <f ca="1">IF(NOT(ISERROR(MATCH(J59,_xlfn.ANCHORARRAY(E70),0))),I72&amp;"Por favor no seleccionar los criterios de impacto",J59)</f>
        <v>0</v>
      </c>
      <c r="L59" s="508"/>
      <c r="M59" s="511"/>
      <c r="N59" s="520"/>
      <c r="O59" s="153">
        <v>2</v>
      </c>
      <c r="P59" s="158"/>
      <c r="Q59" s="193" t="str">
        <f>IF(OR(R59="Preventivo",R59="Detectivo"),"Probabilidad",IF(R59="Correctivo","Impacto",""))</f>
        <v/>
      </c>
      <c r="R59" s="155"/>
      <c r="S59" s="155"/>
      <c r="T59" s="214" t="str">
        <f t="shared" ref="T59:T63" si="66">IF(AND(R59="Preventivo",S59="Automático"),"50%",IF(AND(R59="Preventivo",S59="Manual"),"40%",IF(AND(R59="Detectivo",S59="Automático"),"40%",IF(AND(R59="Detectivo",S59="Manual"),"30%",IF(AND(R59="Correctivo",S59="Automático"),"35%",IF(AND(R59="Correctivo",S59="Manual"),"25%",""))))))</f>
        <v/>
      </c>
      <c r="U59" s="155"/>
      <c r="V59" s="155"/>
      <c r="W59" s="155"/>
      <c r="X59" s="136" t="str">
        <f>IFERROR(IF(AND(Q58="Probabilidad",Q59="Probabilidad"),(Z58-(+Z58*T59)),IF(Q59="Probabilidad",(I58-(+I58*T59)),IF(Q59="Impacto",Z58,""))),"")</f>
        <v/>
      </c>
      <c r="Y59" s="204" t="str">
        <f t="shared" si="1"/>
        <v/>
      </c>
      <c r="Z59" s="205" t="str">
        <f t="shared" ref="Z59:Z63" si="67">+X59</f>
        <v/>
      </c>
      <c r="AA59" s="204" t="str">
        <f t="shared" si="3"/>
        <v/>
      </c>
      <c r="AB59" s="205" t="str">
        <f>IFERROR(IF(AND(Q58="Impacto",Q59="Impacto"),(AB58-(+AB58*T59)),IF(Q59="Impacto",(M58-(+M58*T59)),IF(Q59="Probabilidad",AB58,""))),"")</f>
        <v/>
      </c>
      <c r="AC59" s="206" t="str">
        <f t="shared" ref="AC59:AC60" si="68">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52"/>
      <c r="AE59" s="139"/>
      <c r="AF59" s="156"/>
      <c r="AG59" s="241"/>
      <c r="AH59" s="241"/>
      <c r="AI59" s="157"/>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1"/>
    </row>
    <row r="60" spans="1:67" ht="15" hidden="1" thickBot="1" x14ac:dyDescent="0.4">
      <c r="A60" s="538"/>
      <c r="B60" s="470"/>
      <c r="C60" s="470"/>
      <c r="D60" s="470"/>
      <c r="E60" s="547"/>
      <c r="F60" s="470"/>
      <c r="G60" s="505"/>
      <c r="H60" s="508"/>
      <c r="I60" s="511"/>
      <c r="J60" s="514"/>
      <c r="K60" s="517">
        <f ca="1">IF(NOT(ISERROR(MATCH(J60,_xlfn.ANCHORARRAY(E71),0))),I73&amp;"Por favor no seleccionar los criterios de impacto",J60)</f>
        <v>0</v>
      </c>
      <c r="L60" s="508"/>
      <c r="M60" s="511"/>
      <c r="N60" s="520"/>
      <c r="O60" s="153">
        <v>3</v>
      </c>
      <c r="P60" s="154"/>
      <c r="Q60" s="193" t="str">
        <f>IF(OR(R60="Preventivo",R60="Detectivo"),"Probabilidad",IF(R60="Correctivo","Impacto",""))</f>
        <v/>
      </c>
      <c r="R60" s="155"/>
      <c r="S60" s="155"/>
      <c r="T60" s="214" t="str">
        <f t="shared" si="66"/>
        <v/>
      </c>
      <c r="U60" s="155"/>
      <c r="V60" s="155"/>
      <c r="W60" s="155"/>
      <c r="X60" s="136" t="str">
        <f>IFERROR(IF(AND(Q59="Probabilidad",Q60="Probabilidad"),(Z59-(+Z59*T60)),IF(AND(Q59="Impacto",Q60="Probabilidad"),(Z58-(+Z58*T60)),IF(Q60="Impacto",Z59,""))),"")</f>
        <v/>
      </c>
      <c r="Y60" s="204" t="str">
        <f t="shared" si="1"/>
        <v/>
      </c>
      <c r="Z60" s="205" t="str">
        <f t="shared" si="67"/>
        <v/>
      </c>
      <c r="AA60" s="204" t="str">
        <f t="shared" si="3"/>
        <v/>
      </c>
      <c r="AB60" s="205" t="str">
        <f>IFERROR(IF(AND(Q59="Impacto",Q60="Impacto"),(AB59-(+AB59*T60)),IF(AND(Q59="Probabilidad",Q60="Impacto"),(AB58-(+AB58*T60)),IF(Q60="Probabilidad",AB59,""))),"")</f>
        <v/>
      </c>
      <c r="AC60" s="206" t="str">
        <f t="shared" si="68"/>
        <v/>
      </c>
      <c r="AD60" s="152"/>
      <c r="AE60" s="139"/>
      <c r="AF60" s="156"/>
      <c r="AG60" s="241"/>
      <c r="AH60" s="241"/>
      <c r="AI60" s="157"/>
      <c r="AJ60" s="141"/>
      <c r="AK60" s="141"/>
      <c r="AL60" s="141"/>
      <c r="AM60" s="141"/>
      <c r="AN60" s="141"/>
      <c r="AO60" s="141"/>
      <c r="AP60" s="141"/>
      <c r="AQ60" s="141"/>
      <c r="AR60" s="141"/>
      <c r="AS60" s="141"/>
      <c r="AT60" s="141"/>
      <c r="AU60" s="141"/>
      <c r="AV60" s="141"/>
      <c r="AW60" s="141"/>
      <c r="AX60" s="141"/>
      <c r="AY60" s="141"/>
      <c r="AZ60" s="141"/>
      <c r="BA60" s="141"/>
      <c r="BB60" s="141"/>
      <c r="BC60" s="141"/>
      <c r="BD60" s="141"/>
      <c r="BE60" s="141"/>
      <c r="BF60" s="141"/>
      <c r="BG60" s="141"/>
      <c r="BH60" s="141"/>
      <c r="BI60" s="141"/>
      <c r="BJ60" s="141"/>
      <c r="BK60" s="141"/>
      <c r="BL60" s="141"/>
      <c r="BM60" s="141"/>
      <c r="BN60" s="141"/>
      <c r="BO60" s="141"/>
    </row>
    <row r="61" spans="1:67" ht="15" hidden="1" thickBot="1" x14ac:dyDescent="0.4">
      <c r="A61" s="538"/>
      <c r="B61" s="470"/>
      <c r="C61" s="470"/>
      <c r="D61" s="470"/>
      <c r="E61" s="547"/>
      <c r="F61" s="470"/>
      <c r="G61" s="505"/>
      <c r="H61" s="508"/>
      <c r="I61" s="511"/>
      <c r="J61" s="514"/>
      <c r="K61" s="517">
        <f ca="1">IF(NOT(ISERROR(MATCH(J61,_xlfn.ANCHORARRAY(E72),0))),I74&amp;"Por favor no seleccionar los criterios de impacto",J61)</f>
        <v>0</v>
      </c>
      <c r="L61" s="508"/>
      <c r="M61" s="511"/>
      <c r="N61" s="520"/>
      <c r="O61" s="153">
        <v>4</v>
      </c>
      <c r="P61" s="158"/>
      <c r="Q61" s="193" t="str">
        <f t="shared" ref="Q61:Q63" si="69">IF(OR(R61="Preventivo",R61="Detectivo"),"Probabilidad",IF(R61="Correctivo","Impacto",""))</f>
        <v/>
      </c>
      <c r="R61" s="155"/>
      <c r="S61" s="155"/>
      <c r="T61" s="214" t="str">
        <f t="shared" si="66"/>
        <v/>
      </c>
      <c r="U61" s="155"/>
      <c r="V61" s="155"/>
      <c r="W61" s="155"/>
      <c r="X61" s="136" t="str">
        <f t="shared" ref="X61:X63" si="70">IFERROR(IF(AND(Q60="Probabilidad",Q61="Probabilidad"),(Z60-(+Z60*T61)),IF(AND(Q60="Impacto",Q61="Probabilidad"),(Z59-(+Z59*T61)),IF(Q61="Impacto",Z60,""))),"")</f>
        <v/>
      </c>
      <c r="Y61" s="204" t="str">
        <f t="shared" si="1"/>
        <v/>
      </c>
      <c r="Z61" s="205" t="str">
        <f t="shared" si="67"/>
        <v/>
      </c>
      <c r="AA61" s="204" t="str">
        <f t="shared" si="3"/>
        <v/>
      </c>
      <c r="AB61" s="205" t="str">
        <f t="shared" ref="AB61:AB63" si="71">IFERROR(IF(AND(Q60="Impacto",Q61="Impacto"),(AB60-(+AB60*T61)),IF(AND(Q60="Probabilidad",Q61="Impacto"),(AB59-(+AB59*T61)),IF(Q61="Probabilidad",AB60,""))),"")</f>
        <v/>
      </c>
      <c r="AC61" s="206"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52"/>
      <c r="AE61" s="139"/>
      <c r="AF61" s="156"/>
      <c r="AG61" s="241"/>
      <c r="AH61" s="241"/>
      <c r="AI61" s="157"/>
      <c r="AJ61" s="141"/>
      <c r="AK61" s="141"/>
      <c r="AL61" s="141"/>
      <c r="AM61" s="141"/>
      <c r="AN61" s="141"/>
      <c r="AO61" s="141"/>
      <c r="AP61" s="141"/>
      <c r="AQ61" s="141"/>
      <c r="AR61" s="141"/>
      <c r="AS61" s="141"/>
      <c r="AT61" s="141"/>
      <c r="AU61" s="141"/>
      <c r="AV61" s="141"/>
      <c r="AW61" s="141"/>
      <c r="AX61" s="141"/>
      <c r="AY61" s="141"/>
      <c r="AZ61" s="141"/>
      <c r="BA61" s="141"/>
      <c r="BB61" s="141"/>
      <c r="BC61" s="141"/>
      <c r="BD61" s="141"/>
      <c r="BE61" s="141"/>
      <c r="BF61" s="141"/>
      <c r="BG61" s="141"/>
      <c r="BH61" s="141"/>
      <c r="BI61" s="141"/>
      <c r="BJ61" s="141"/>
      <c r="BK61" s="141"/>
      <c r="BL61" s="141"/>
      <c r="BM61" s="141"/>
      <c r="BN61" s="141"/>
      <c r="BO61" s="141"/>
    </row>
    <row r="62" spans="1:67" ht="15" hidden="1" thickBot="1" x14ac:dyDescent="0.4">
      <c r="A62" s="538"/>
      <c r="B62" s="470"/>
      <c r="C62" s="470"/>
      <c r="D62" s="470"/>
      <c r="E62" s="547"/>
      <c r="F62" s="470"/>
      <c r="G62" s="505"/>
      <c r="H62" s="508"/>
      <c r="I62" s="511"/>
      <c r="J62" s="514"/>
      <c r="K62" s="517">
        <f ca="1">IF(NOT(ISERROR(MATCH(J62,_xlfn.ANCHORARRAY(E73),0))),I75&amp;"Por favor no seleccionar los criterios de impacto",J62)</f>
        <v>0</v>
      </c>
      <c r="L62" s="508"/>
      <c r="M62" s="511"/>
      <c r="N62" s="520"/>
      <c r="O62" s="153">
        <v>5</v>
      </c>
      <c r="P62" s="158"/>
      <c r="Q62" s="193" t="str">
        <f t="shared" si="69"/>
        <v/>
      </c>
      <c r="R62" s="155"/>
      <c r="S62" s="155"/>
      <c r="T62" s="214" t="str">
        <f t="shared" si="66"/>
        <v/>
      </c>
      <c r="U62" s="155"/>
      <c r="V62" s="155"/>
      <c r="W62" s="155"/>
      <c r="X62" s="136" t="str">
        <f t="shared" si="70"/>
        <v/>
      </c>
      <c r="Y62" s="204" t="str">
        <f t="shared" si="1"/>
        <v/>
      </c>
      <c r="Z62" s="205" t="str">
        <f t="shared" si="67"/>
        <v/>
      </c>
      <c r="AA62" s="204" t="str">
        <f t="shared" si="3"/>
        <v/>
      </c>
      <c r="AB62" s="205" t="str">
        <f t="shared" si="71"/>
        <v/>
      </c>
      <c r="AC62" s="206" t="str">
        <f t="shared" ref="AC62:AC63" si="72">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52"/>
      <c r="AE62" s="139"/>
      <c r="AF62" s="156"/>
      <c r="AG62" s="241"/>
      <c r="AH62" s="241"/>
      <c r="AI62" s="157"/>
      <c r="AJ62" s="141"/>
      <c r="AK62" s="141"/>
      <c r="AL62" s="141"/>
      <c r="AM62" s="141"/>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c r="BO62" s="141"/>
    </row>
    <row r="63" spans="1:67" ht="15" hidden="1" thickBot="1" x14ac:dyDescent="0.4">
      <c r="A63" s="539"/>
      <c r="B63" s="471"/>
      <c r="C63" s="471"/>
      <c r="D63" s="471"/>
      <c r="E63" s="548"/>
      <c r="F63" s="471"/>
      <c r="G63" s="506"/>
      <c r="H63" s="509"/>
      <c r="I63" s="512"/>
      <c r="J63" s="515"/>
      <c r="K63" s="518">
        <f ca="1">IF(NOT(ISERROR(MATCH(J63,_xlfn.ANCHORARRAY(E74),0))),I76&amp;"Por favor no seleccionar los criterios de impacto",J63)</f>
        <v>0</v>
      </c>
      <c r="L63" s="509"/>
      <c r="M63" s="512"/>
      <c r="N63" s="521"/>
      <c r="O63" s="159">
        <v>6</v>
      </c>
      <c r="P63" s="160"/>
      <c r="Q63" s="194" t="str">
        <f t="shared" si="69"/>
        <v/>
      </c>
      <c r="R63" s="161"/>
      <c r="S63" s="161"/>
      <c r="T63" s="208" t="str">
        <f t="shared" si="66"/>
        <v/>
      </c>
      <c r="U63" s="161"/>
      <c r="V63" s="161"/>
      <c r="W63" s="161"/>
      <c r="X63" s="146" t="str">
        <f t="shared" si="70"/>
        <v/>
      </c>
      <c r="Y63" s="207" t="str">
        <f t="shared" si="1"/>
        <v/>
      </c>
      <c r="Z63" s="208" t="str">
        <f t="shared" si="67"/>
        <v/>
      </c>
      <c r="AA63" s="207" t="str">
        <f t="shared" si="3"/>
        <v/>
      </c>
      <c r="AB63" s="208" t="str">
        <f t="shared" si="71"/>
        <v/>
      </c>
      <c r="AC63" s="209" t="str">
        <f t="shared" si="72"/>
        <v/>
      </c>
      <c r="AD63" s="161"/>
      <c r="AE63" s="148"/>
      <c r="AF63" s="162"/>
      <c r="AG63" s="242"/>
      <c r="AH63" s="242"/>
      <c r="AI63" s="163"/>
      <c r="AJ63" s="141"/>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c r="BK63" s="141"/>
      <c r="BL63" s="141"/>
      <c r="BM63" s="141"/>
      <c r="BN63" s="141"/>
      <c r="BO63" s="141"/>
    </row>
    <row r="64" spans="1:67" ht="15" hidden="1" thickBot="1" x14ac:dyDescent="0.4">
      <c r="A64" s="537"/>
      <c r="B64" s="469"/>
      <c r="C64" s="469"/>
      <c r="D64" s="469"/>
      <c r="E64" s="546"/>
      <c r="F64" s="469"/>
      <c r="G64" s="504"/>
      <c r="H64" s="507" t="str">
        <f>IF(G64&lt;=0,"",IF(G64&lt;=2,"Muy Baja",IF(G64&lt;=24,"Baja",IF(G64&lt;=500,"Media",IF(G64&lt;=5000,"Alta","Muy Alta")))))</f>
        <v/>
      </c>
      <c r="I64" s="510" t="str">
        <f>IF(H64="","",IF(H64="Muy Baja",0.2,IF(H64="Baja",0.4,IF(H64="Media",0.6,IF(H64="Alta",0.8,IF(H64="Muy Alta",1,))))))</f>
        <v/>
      </c>
      <c r="J64" s="513"/>
      <c r="K64" s="516">
        <f>IF(NOT(ISERROR(MATCH(J64,'Tabla Impacto'!$B$221:$B$223,0))),'Tabla Impacto'!$F$223&amp;"Por favor no seleccionar los criterios de impacto(Afectación Económica o presupuestal y Pérdida Reputacional)",J64)</f>
        <v>0</v>
      </c>
      <c r="L64" s="507" t="str">
        <f>IF(OR(K64='Tabla Impacto'!$C$11,K64='Tabla Impacto'!$D$11),"Leve",IF(OR(K64='Tabla Impacto'!$C$12,K64='Tabla Impacto'!$D$12),"Menor",IF(OR(K64='Tabla Impacto'!$C$13,K64='Tabla Impacto'!$D$13),"Moderado",IF(OR(K64='Tabla Impacto'!$C$14,K64='Tabla Impacto'!$D$14),"Mayor",IF(OR(K64='Tabla Impacto'!$C$15,K64='Tabla Impacto'!$D$15),"Catastrófico","")))))</f>
        <v/>
      </c>
      <c r="M64" s="510" t="str">
        <f>IF(L64="","",IF(L64="Leve",0.2,IF(L64="Menor",0.4,IF(L64="Moderado",0.6,IF(L64="Mayor",0.8,IF(L64="Catastrófico",1,))))))</f>
        <v/>
      </c>
      <c r="N64" s="519"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84">
        <v>1</v>
      </c>
      <c r="P64" s="124"/>
      <c r="Q64" s="195" t="str">
        <f>IF(OR(R64="Preventivo",R64="Detectivo"),"Probabilidad",IF(R64="Correctivo","Impacto",""))</f>
        <v/>
      </c>
      <c r="R64" s="185"/>
      <c r="S64" s="185"/>
      <c r="T64" s="215" t="str">
        <f>IF(AND(R64="Preventivo",S64="Automático"),"50%",IF(AND(R64="Preventivo",S64="Manual"),"40%",IF(AND(R64="Detectivo",S64="Automático"),"40%",IF(AND(R64="Detectivo",S64="Manual"),"30%",IF(AND(R64="Correctivo",S64="Automático"),"35%",IF(AND(R64="Correctivo",S64="Manual"),"25%",""))))))</f>
        <v/>
      </c>
      <c r="U64" s="185"/>
      <c r="V64" s="185"/>
      <c r="W64" s="185"/>
      <c r="X64" s="129" t="str">
        <f>IFERROR(IF(Q64="Probabilidad",(I64-(+I64*T64)),IF(Q64="Impacto",I64,"")),"")</f>
        <v/>
      </c>
      <c r="Y64" s="210" t="str">
        <f>IFERROR(IF(X64="","",IF(X64&lt;=0.2,"Muy Baja",IF(X64&lt;=0.4,"Baja",IF(X64&lt;=0.6,"Media",IF(X64&lt;=0.8,"Alta","Muy Alta"))))),"")</f>
        <v/>
      </c>
      <c r="Z64" s="211" t="str">
        <f>+X64</f>
        <v/>
      </c>
      <c r="AA64" s="210" t="str">
        <f>IFERROR(IF(AB64="","",IF(AB64&lt;=0.2,"Leve",IF(AB64&lt;=0.4,"Menor",IF(AB64&lt;=0.6,"Moderado",IF(AB64&lt;=0.8,"Mayor","Catastrófico"))))),"")</f>
        <v/>
      </c>
      <c r="AB64" s="211" t="str">
        <f>IFERROR(IF(Q64="Impacto",(M64-(+M64*T64)),IF(Q64="Probabilidad",M64,"")),"")</f>
        <v/>
      </c>
      <c r="AC64" s="212"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51"/>
      <c r="AE64" s="132"/>
      <c r="AF64" s="186"/>
      <c r="AG64" s="243"/>
      <c r="AH64" s="243"/>
      <c r="AI64" s="187"/>
      <c r="AJ64" s="141"/>
      <c r="AK64" s="141"/>
      <c r="AL64" s="141"/>
      <c r="AM64" s="141"/>
      <c r="AN64" s="141"/>
      <c r="AO64" s="141"/>
      <c r="AP64" s="141"/>
      <c r="AQ64" s="141"/>
      <c r="AR64" s="141"/>
      <c r="AS64" s="141"/>
      <c r="AT64" s="141"/>
      <c r="AU64" s="141"/>
      <c r="AV64" s="141"/>
      <c r="AW64" s="141"/>
      <c r="AX64" s="141"/>
      <c r="AY64" s="141"/>
      <c r="AZ64" s="141"/>
      <c r="BA64" s="141"/>
      <c r="BB64" s="141"/>
      <c r="BC64" s="141"/>
      <c r="BD64" s="141"/>
      <c r="BE64" s="141"/>
      <c r="BF64" s="141"/>
      <c r="BG64" s="141"/>
      <c r="BH64" s="141"/>
      <c r="BI64" s="141"/>
      <c r="BJ64" s="141"/>
      <c r="BK64" s="141"/>
      <c r="BL64" s="141"/>
      <c r="BM64" s="141"/>
      <c r="BN64" s="141"/>
      <c r="BO64" s="141"/>
    </row>
    <row r="65" spans="1:35" ht="15" hidden="1" thickBot="1" x14ac:dyDescent="0.4">
      <c r="A65" s="538"/>
      <c r="B65" s="470"/>
      <c r="C65" s="470"/>
      <c r="D65" s="470"/>
      <c r="E65" s="547"/>
      <c r="F65" s="470"/>
      <c r="G65" s="505"/>
      <c r="H65" s="508"/>
      <c r="I65" s="511"/>
      <c r="J65" s="514"/>
      <c r="K65" s="517">
        <f ca="1">IF(NOT(ISERROR(MATCH(J65,_xlfn.ANCHORARRAY(E76),0))),I78&amp;"Por favor no seleccionar los criterios de impacto",J65)</f>
        <v>0</v>
      </c>
      <c r="L65" s="508"/>
      <c r="M65" s="511"/>
      <c r="N65" s="520"/>
      <c r="O65" s="153">
        <v>2</v>
      </c>
      <c r="P65" s="158"/>
      <c r="Q65" s="193" t="str">
        <f>IF(OR(R65="Preventivo",R65="Detectivo"),"Probabilidad",IF(R65="Correctivo","Impacto",""))</f>
        <v/>
      </c>
      <c r="R65" s="155"/>
      <c r="S65" s="155"/>
      <c r="T65" s="214" t="str">
        <f t="shared" ref="T65:T69" si="73">IF(AND(R65="Preventivo",S65="Automático"),"50%",IF(AND(R65="Preventivo",S65="Manual"),"40%",IF(AND(R65="Detectivo",S65="Automático"),"40%",IF(AND(R65="Detectivo",S65="Manual"),"30%",IF(AND(R65="Correctivo",S65="Automático"),"35%",IF(AND(R65="Correctivo",S65="Manual"),"25%",""))))))</f>
        <v/>
      </c>
      <c r="U65" s="155"/>
      <c r="V65" s="155"/>
      <c r="W65" s="155"/>
      <c r="X65" s="136" t="str">
        <f>IFERROR(IF(AND(Q64="Probabilidad",Q65="Probabilidad"),(Z64-(+Z64*T65)),IF(Q65="Probabilidad",(I64-(+I64*T65)),IF(Q65="Impacto",Z64,""))),"")</f>
        <v/>
      </c>
      <c r="Y65" s="204" t="str">
        <f t="shared" si="1"/>
        <v/>
      </c>
      <c r="Z65" s="205" t="str">
        <f t="shared" ref="Z65:Z69" si="74">+X65</f>
        <v/>
      </c>
      <c r="AA65" s="204" t="str">
        <f t="shared" si="3"/>
        <v/>
      </c>
      <c r="AB65" s="205" t="str">
        <f>IFERROR(IF(AND(Q64="Impacto",Q65="Impacto"),(AB64-(+AB64*T65)),IF(Q65="Impacto",(M64-(+M64*T65)),IF(Q65="Probabilidad",AB64,""))),"")</f>
        <v/>
      </c>
      <c r="AC65" s="206" t="str">
        <f t="shared" ref="AC65:AC66" si="75">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52"/>
      <c r="AE65" s="139"/>
      <c r="AF65" s="156"/>
      <c r="AG65" s="241"/>
      <c r="AH65" s="241"/>
      <c r="AI65" s="157"/>
    </row>
    <row r="66" spans="1:35" ht="15" hidden="1" thickBot="1" x14ac:dyDescent="0.4">
      <c r="A66" s="538"/>
      <c r="B66" s="470"/>
      <c r="C66" s="470"/>
      <c r="D66" s="470"/>
      <c r="E66" s="547"/>
      <c r="F66" s="470"/>
      <c r="G66" s="505"/>
      <c r="H66" s="508"/>
      <c r="I66" s="511"/>
      <c r="J66" s="514"/>
      <c r="K66" s="517">
        <f ca="1">IF(NOT(ISERROR(MATCH(J66,_xlfn.ANCHORARRAY(E77),0))),I79&amp;"Por favor no seleccionar los criterios de impacto",J66)</f>
        <v>0</v>
      </c>
      <c r="L66" s="508"/>
      <c r="M66" s="511"/>
      <c r="N66" s="520"/>
      <c r="O66" s="153">
        <v>3</v>
      </c>
      <c r="P66" s="154"/>
      <c r="Q66" s="193" t="str">
        <f>IF(OR(R66="Preventivo",R66="Detectivo"),"Probabilidad",IF(R66="Correctivo","Impacto",""))</f>
        <v/>
      </c>
      <c r="R66" s="155"/>
      <c r="S66" s="155"/>
      <c r="T66" s="214" t="str">
        <f t="shared" si="73"/>
        <v/>
      </c>
      <c r="U66" s="155"/>
      <c r="V66" s="155"/>
      <c r="W66" s="155"/>
      <c r="X66" s="136" t="str">
        <f>IFERROR(IF(AND(Q65="Probabilidad",Q66="Probabilidad"),(Z65-(+Z65*T66)),IF(AND(Q65="Impacto",Q66="Probabilidad"),(Z64-(+Z64*T66)),IF(Q66="Impacto",Z65,""))),"")</f>
        <v/>
      </c>
      <c r="Y66" s="204" t="str">
        <f t="shared" si="1"/>
        <v/>
      </c>
      <c r="Z66" s="205" t="str">
        <f t="shared" si="74"/>
        <v/>
      </c>
      <c r="AA66" s="204" t="str">
        <f t="shared" si="3"/>
        <v/>
      </c>
      <c r="AB66" s="205" t="str">
        <f>IFERROR(IF(AND(Q65="Impacto",Q66="Impacto"),(AB65-(+AB65*T66)),IF(AND(Q65="Probabilidad",Q66="Impacto"),(AB64-(+AB64*T66)),IF(Q66="Probabilidad",AB65,""))),"")</f>
        <v/>
      </c>
      <c r="AC66" s="206" t="str">
        <f t="shared" si="75"/>
        <v/>
      </c>
      <c r="AD66" s="152"/>
      <c r="AE66" s="139"/>
      <c r="AF66" s="156"/>
      <c r="AG66" s="241"/>
      <c r="AH66" s="241"/>
      <c r="AI66" s="157"/>
    </row>
    <row r="67" spans="1:35" ht="15" hidden="1" thickBot="1" x14ac:dyDescent="0.4">
      <c r="A67" s="538"/>
      <c r="B67" s="470"/>
      <c r="C67" s="470"/>
      <c r="D67" s="470"/>
      <c r="E67" s="547"/>
      <c r="F67" s="470"/>
      <c r="G67" s="505"/>
      <c r="H67" s="508"/>
      <c r="I67" s="511"/>
      <c r="J67" s="514"/>
      <c r="K67" s="517">
        <f ca="1">IF(NOT(ISERROR(MATCH(J67,_xlfn.ANCHORARRAY(E78),0))),I80&amp;"Por favor no seleccionar los criterios de impacto",J67)</f>
        <v>0</v>
      </c>
      <c r="L67" s="508"/>
      <c r="M67" s="511"/>
      <c r="N67" s="520"/>
      <c r="O67" s="153">
        <v>4</v>
      </c>
      <c r="P67" s="158"/>
      <c r="Q67" s="193" t="str">
        <f t="shared" ref="Q67:Q69" si="76">IF(OR(R67="Preventivo",R67="Detectivo"),"Probabilidad",IF(R67="Correctivo","Impacto",""))</f>
        <v/>
      </c>
      <c r="R67" s="155"/>
      <c r="S67" s="155"/>
      <c r="T67" s="214" t="str">
        <f t="shared" si="73"/>
        <v/>
      </c>
      <c r="U67" s="155"/>
      <c r="V67" s="155"/>
      <c r="W67" s="155"/>
      <c r="X67" s="136" t="str">
        <f t="shared" ref="X67:X69" si="77">IFERROR(IF(AND(Q66="Probabilidad",Q67="Probabilidad"),(Z66-(+Z66*T67)),IF(AND(Q66="Impacto",Q67="Probabilidad"),(Z65-(+Z65*T67)),IF(Q67="Impacto",Z66,""))),"")</f>
        <v/>
      </c>
      <c r="Y67" s="204" t="str">
        <f t="shared" si="1"/>
        <v/>
      </c>
      <c r="Z67" s="205" t="str">
        <f t="shared" si="74"/>
        <v/>
      </c>
      <c r="AA67" s="204" t="str">
        <f t="shared" si="3"/>
        <v/>
      </c>
      <c r="AB67" s="205" t="str">
        <f t="shared" ref="AB67:AB69" si="78">IFERROR(IF(AND(Q66="Impacto",Q67="Impacto"),(AB66-(+AB66*T67)),IF(AND(Q66="Probabilidad",Q67="Impacto"),(AB65-(+AB65*T67)),IF(Q67="Probabilidad",AB66,""))),"")</f>
        <v/>
      </c>
      <c r="AC67" s="206"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52"/>
      <c r="AE67" s="139"/>
      <c r="AF67" s="156"/>
      <c r="AG67" s="241"/>
      <c r="AH67" s="241"/>
      <c r="AI67" s="157"/>
    </row>
    <row r="68" spans="1:35" ht="15" hidden="1" thickBot="1" x14ac:dyDescent="0.4">
      <c r="A68" s="538"/>
      <c r="B68" s="470"/>
      <c r="C68" s="470"/>
      <c r="D68" s="470"/>
      <c r="E68" s="547"/>
      <c r="F68" s="470"/>
      <c r="G68" s="505"/>
      <c r="H68" s="508"/>
      <c r="I68" s="511"/>
      <c r="J68" s="514"/>
      <c r="K68" s="517">
        <f ca="1">IF(NOT(ISERROR(MATCH(J68,_xlfn.ANCHORARRAY(E79),0))),I81&amp;"Por favor no seleccionar los criterios de impacto",J68)</f>
        <v>0</v>
      </c>
      <c r="L68" s="508"/>
      <c r="M68" s="511"/>
      <c r="N68" s="520"/>
      <c r="O68" s="153">
        <v>5</v>
      </c>
      <c r="P68" s="158"/>
      <c r="Q68" s="193" t="str">
        <f t="shared" si="76"/>
        <v/>
      </c>
      <c r="R68" s="155"/>
      <c r="S68" s="155"/>
      <c r="T68" s="214" t="str">
        <f t="shared" si="73"/>
        <v/>
      </c>
      <c r="U68" s="155"/>
      <c r="V68" s="155"/>
      <c r="W68" s="155"/>
      <c r="X68" s="136" t="str">
        <f t="shared" si="77"/>
        <v/>
      </c>
      <c r="Y68" s="204" t="str">
        <f t="shared" si="1"/>
        <v/>
      </c>
      <c r="Z68" s="205" t="str">
        <f t="shared" si="74"/>
        <v/>
      </c>
      <c r="AA68" s="204" t="str">
        <f t="shared" si="3"/>
        <v/>
      </c>
      <c r="AB68" s="205" t="str">
        <f t="shared" si="78"/>
        <v/>
      </c>
      <c r="AC68" s="206" t="str">
        <f t="shared" ref="AC68:AC69" si="79">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52"/>
      <c r="AE68" s="139"/>
      <c r="AF68" s="156"/>
      <c r="AG68" s="241"/>
      <c r="AH68" s="241"/>
      <c r="AI68" s="157"/>
    </row>
    <row r="69" spans="1:35" ht="62" hidden="1" customHeight="1" thickBot="1" x14ac:dyDescent="0.4">
      <c r="A69" s="539"/>
      <c r="B69" s="471"/>
      <c r="C69" s="471"/>
      <c r="D69" s="471"/>
      <c r="E69" s="548"/>
      <c r="F69" s="471"/>
      <c r="G69" s="506"/>
      <c r="H69" s="509"/>
      <c r="I69" s="512"/>
      <c r="J69" s="515"/>
      <c r="K69" s="518">
        <f ca="1">IF(NOT(ISERROR(MATCH(J69,_xlfn.ANCHORARRAY(E80),0))),I82&amp;"Por favor no seleccionar los criterios de impacto",J69)</f>
        <v>0</v>
      </c>
      <c r="L69" s="509"/>
      <c r="M69" s="512"/>
      <c r="N69" s="521"/>
      <c r="O69" s="159">
        <v>6</v>
      </c>
      <c r="P69" s="160"/>
      <c r="Q69" s="194" t="str">
        <f t="shared" si="76"/>
        <v/>
      </c>
      <c r="R69" s="161"/>
      <c r="S69" s="161"/>
      <c r="T69" s="208" t="str">
        <f t="shared" si="73"/>
        <v/>
      </c>
      <c r="U69" s="161"/>
      <c r="V69" s="161"/>
      <c r="W69" s="161"/>
      <c r="X69" s="146" t="str">
        <f t="shared" si="77"/>
        <v/>
      </c>
      <c r="Y69" s="207" t="str">
        <f t="shared" si="1"/>
        <v/>
      </c>
      <c r="Z69" s="208" t="str">
        <f t="shared" si="74"/>
        <v/>
      </c>
      <c r="AA69" s="207" t="str">
        <f t="shared" si="3"/>
        <v/>
      </c>
      <c r="AB69" s="208" t="str">
        <f t="shared" si="78"/>
        <v/>
      </c>
      <c r="AC69" s="209" t="str">
        <f t="shared" si="79"/>
        <v/>
      </c>
      <c r="AD69" s="161"/>
      <c r="AE69" s="148"/>
      <c r="AF69" s="162"/>
      <c r="AG69" s="242"/>
      <c r="AH69" s="242"/>
      <c r="AI69" s="163"/>
    </row>
    <row r="70" spans="1:35" ht="49.5" customHeight="1" thickBot="1" x14ac:dyDescent="0.4">
      <c r="A70" s="264"/>
      <c r="B70" s="550" t="s">
        <v>213</v>
      </c>
      <c r="C70" s="551"/>
      <c r="D70" s="551"/>
      <c r="E70" s="551"/>
      <c r="F70" s="551"/>
      <c r="G70" s="551"/>
      <c r="H70" s="551"/>
      <c r="I70" s="551"/>
      <c r="J70" s="551"/>
      <c r="K70" s="551"/>
      <c r="L70" s="551"/>
      <c r="M70" s="551"/>
      <c r="N70" s="551"/>
      <c r="O70" s="551"/>
      <c r="P70" s="551"/>
      <c r="Q70" s="551"/>
      <c r="R70" s="551"/>
      <c r="S70" s="551"/>
      <c r="T70" s="551"/>
      <c r="U70" s="551"/>
      <c r="V70" s="551"/>
      <c r="W70" s="551"/>
      <c r="X70" s="551"/>
      <c r="Y70" s="551"/>
      <c r="Z70" s="551"/>
      <c r="AA70" s="551"/>
      <c r="AB70" s="551"/>
      <c r="AC70" s="551"/>
      <c r="AD70" s="551"/>
      <c r="AE70" s="551"/>
      <c r="AF70" s="551"/>
      <c r="AG70" s="551"/>
      <c r="AH70" s="551"/>
      <c r="AI70" s="552"/>
    </row>
    <row r="72" spans="1:35" x14ac:dyDescent="0.35">
      <c r="A72" s="142"/>
      <c r="B72" s="265" t="s">
        <v>139</v>
      </c>
      <c r="C72" s="142"/>
      <c r="D72" s="142"/>
      <c r="F72" s="142"/>
    </row>
  </sheetData>
  <dataConsolidate/>
  <mergeCells count="169">
    <mergeCell ref="AG8:AG9"/>
    <mergeCell ref="B70:AI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J28:J33"/>
    <mergeCell ref="K28:K33"/>
    <mergeCell ref="L28:L33"/>
    <mergeCell ref="M28:M33"/>
    <mergeCell ref="N28:N33"/>
    <mergeCell ref="J22:J27"/>
    <mergeCell ref="K22:K27"/>
    <mergeCell ref="L22:L27"/>
    <mergeCell ref="M34:M39"/>
    <mergeCell ref="N34:N39"/>
    <mergeCell ref="A28:A33"/>
    <mergeCell ref="B28:B33"/>
    <mergeCell ref="C28:C33"/>
    <mergeCell ref="D28:D33"/>
    <mergeCell ref="E28:E33"/>
    <mergeCell ref="F28:F33"/>
    <mergeCell ref="G28:G33"/>
    <mergeCell ref="H28:H33"/>
    <mergeCell ref="I28:I33"/>
    <mergeCell ref="I22:I27"/>
    <mergeCell ref="M22:M27"/>
    <mergeCell ref="N22:N27"/>
    <mergeCell ref="B10:B15"/>
    <mergeCell ref="B8:B9"/>
    <mergeCell ref="H8:H9"/>
    <mergeCell ref="A22:A27"/>
    <mergeCell ref="B22:B27"/>
    <mergeCell ref="C22:C27"/>
    <mergeCell ref="D22:D27"/>
    <mergeCell ref="E22:E27"/>
    <mergeCell ref="F22:F27"/>
    <mergeCell ref="E10:E15"/>
    <mergeCell ref="F10:F15"/>
    <mergeCell ref="A8:A9"/>
    <mergeCell ref="G22:G27"/>
    <mergeCell ref="H22:H27"/>
    <mergeCell ref="C8:C9"/>
    <mergeCell ref="A10:A15"/>
    <mergeCell ref="A1:C2"/>
    <mergeCell ref="N8:N9"/>
    <mergeCell ref="J8:J9"/>
    <mergeCell ref="K8:K9"/>
    <mergeCell ref="Q8:Q9"/>
    <mergeCell ref="R8:W8"/>
    <mergeCell ref="D1:N2"/>
    <mergeCell ref="H7:N7"/>
    <mergeCell ref="O7:W7"/>
    <mergeCell ref="A4:B4"/>
    <mergeCell ref="A5:B5"/>
    <mergeCell ref="I8:I9"/>
    <mergeCell ref="L8:L9"/>
    <mergeCell ref="M8:M9"/>
    <mergeCell ref="C5:N5"/>
    <mergeCell ref="C6:N6"/>
    <mergeCell ref="O8:O9"/>
    <mergeCell ref="A6:B6"/>
    <mergeCell ref="F8:F9"/>
    <mergeCell ref="E8:E9"/>
    <mergeCell ref="D8:D9"/>
    <mergeCell ref="G8:G9"/>
    <mergeCell ref="C4:N4"/>
    <mergeCell ref="O4:Q4"/>
    <mergeCell ref="AE7:AG7"/>
    <mergeCell ref="A16:A19"/>
    <mergeCell ref="M10:M15"/>
    <mergeCell ref="AD8:AD9"/>
    <mergeCell ref="AA8:AA9"/>
    <mergeCell ref="Y8:Y9"/>
    <mergeCell ref="Z8:Z9"/>
    <mergeCell ref="A7:G7"/>
    <mergeCell ref="X7:AD7"/>
    <mergeCell ref="AE8:AE9"/>
    <mergeCell ref="AI8:AI9"/>
    <mergeCell ref="AF8:AF9"/>
    <mergeCell ref="AC8:AC9"/>
    <mergeCell ref="AB8:AB9"/>
    <mergeCell ref="X8:X9"/>
    <mergeCell ref="P8:P9"/>
    <mergeCell ref="G10:G15"/>
    <mergeCell ref="H10:H15"/>
    <mergeCell ref="N10:N15"/>
    <mergeCell ref="I10:I15"/>
    <mergeCell ref="J10:J15"/>
    <mergeCell ref="K10:K15"/>
    <mergeCell ref="L10:L15"/>
  </mergeCells>
  <conditionalFormatting sqref="H10">
    <cfRule type="cellIs" dxfId="241" priority="348" operator="equal">
      <formula>"Muy Alta"</formula>
    </cfRule>
    <cfRule type="cellIs" dxfId="240" priority="349" operator="equal">
      <formula>"Alta"</formula>
    </cfRule>
    <cfRule type="cellIs" dxfId="239" priority="350" operator="equal">
      <formula>"Media"</formula>
    </cfRule>
    <cfRule type="cellIs" dxfId="238" priority="351" operator="equal">
      <formula>"Baja"</formula>
    </cfRule>
    <cfRule type="cellIs" dxfId="237" priority="352" operator="equal">
      <formula>"Muy Baja"</formula>
    </cfRule>
  </conditionalFormatting>
  <conditionalFormatting sqref="L10 L22 L28 L34 L40 L46 L52 L58 L64">
    <cfRule type="cellIs" dxfId="236" priority="343" operator="equal">
      <formula>"Catastrófico"</formula>
    </cfRule>
    <cfRule type="cellIs" dxfId="235" priority="344" operator="equal">
      <formula>"Mayor"</formula>
    </cfRule>
    <cfRule type="cellIs" dxfId="234" priority="345" operator="equal">
      <formula>"Moderado"</formula>
    </cfRule>
    <cfRule type="cellIs" dxfId="233" priority="346" operator="equal">
      <formula>"Menor"</formula>
    </cfRule>
    <cfRule type="cellIs" dxfId="232" priority="347" operator="equal">
      <formula>"Leve"</formula>
    </cfRule>
  </conditionalFormatting>
  <conditionalFormatting sqref="N10">
    <cfRule type="cellIs" dxfId="231" priority="339" operator="equal">
      <formula>"Extremo"</formula>
    </cfRule>
    <cfRule type="cellIs" dxfId="230" priority="340" operator="equal">
      <formula>"Alto"</formula>
    </cfRule>
    <cfRule type="cellIs" dxfId="229" priority="341" operator="equal">
      <formula>"Moderado"</formula>
    </cfRule>
    <cfRule type="cellIs" dxfId="228" priority="342" operator="equal">
      <formula>"Bajo"</formula>
    </cfRule>
  </conditionalFormatting>
  <conditionalFormatting sqref="Y10:Y15">
    <cfRule type="cellIs" dxfId="227" priority="334" operator="equal">
      <formula>"Muy Alta"</formula>
    </cfRule>
    <cfRule type="cellIs" dxfId="226" priority="335" operator="equal">
      <formula>"Alta"</formula>
    </cfRule>
    <cfRule type="cellIs" dxfId="225" priority="336" operator="equal">
      <formula>"Media"</formula>
    </cfRule>
    <cfRule type="cellIs" dxfId="224" priority="337" operator="equal">
      <formula>"Baja"</formula>
    </cfRule>
    <cfRule type="cellIs" dxfId="223" priority="338" operator="equal">
      <formula>"Muy Baja"</formula>
    </cfRule>
  </conditionalFormatting>
  <conditionalFormatting sqref="AA10:AA15">
    <cfRule type="cellIs" dxfId="222" priority="329" operator="equal">
      <formula>"Catastrófico"</formula>
    </cfRule>
    <cfRule type="cellIs" dxfId="221" priority="330" operator="equal">
      <formula>"Mayor"</formula>
    </cfRule>
    <cfRule type="cellIs" dxfId="220" priority="331" operator="equal">
      <formula>"Moderado"</formula>
    </cfRule>
    <cfRule type="cellIs" dxfId="219" priority="332" operator="equal">
      <formula>"Menor"</formula>
    </cfRule>
    <cfRule type="cellIs" dxfId="218" priority="333" operator="equal">
      <formula>"Leve"</formula>
    </cfRule>
  </conditionalFormatting>
  <conditionalFormatting sqref="AC10:AC15">
    <cfRule type="cellIs" dxfId="217" priority="325" operator="equal">
      <formula>"Extremo"</formula>
    </cfRule>
    <cfRule type="cellIs" dxfId="216" priority="326" operator="equal">
      <formula>"Alto"</formula>
    </cfRule>
    <cfRule type="cellIs" dxfId="215" priority="327" operator="equal">
      <formula>"Moderado"</formula>
    </cfRule>
    <cfRule type="cellIs" dxfId="214" priority="328" operator="equal">
      <formula>"Bajo"</formula>
    </cfRule>
  </conditionalFormatting>
  <conditionalFormatting sqref="H58">
    <cfRule type="cellIs" dxfId="213" priority="82" operator="equal">
      <formula>"Muy Alta"</formula>
    </cfRule>
    <cfRule type="cellIs" dxfId="212" priority="83" operator="equal">
      <formula>"Alta"</formula>
    </cfRule>
    <cfRule type="cellIs" dxfId="211" priority="84" operator="equal">
      <formula>"Media"</formula>
    </cfRule>
    <cfRule type="cellIs" dxfId="210" priority="85" operator="equal">
      <formula>"Baja"</formula>
    </cfRule>
    <cfRule type="cellIs" dxfId="209" priority="86" operator="equal">
      <formula>"Muy Baja"</formula>
    </cfRule>
  </conditionalFormatting>
  <conditionalFormatting sqref="H22">
    <cfRule type="cellIs" dxfId="208" priority="250" operator="equal">
      <formula>"Muy Alta"</formula>
    </cfRule>
    <cfRule type="cellIs" dxfId="207" priority="251" operator="equal">
      <formula>"Alta"</formula>
    </cfRule>
    <cfRule type="cellIs" dxfId="206" priority="252" operator="equal">
      <formula>"Media"</formula>
    </cfRule>
    <cfRule type="cellIs" dxfId="205" priority="253" operator="equal">
      <formula>"Baja"</formula>
    </cfRule>
    <cfRule type="cellIs" dxfId="204" priority="254" operator="equal">
      <formula>"Muy Baja"</formula>
    </cfRule>
  </conditionalFormatting>
  <conditionalFormatting sqref="N22">
    <cfRule type="cellIs" dxfId="203" priority="241" operator="equal">
      <formula>"Extremo"</formula>
    </cfRule>
    <cfRule type="cellIs" dxfId="202" priority="242" operator="equal">
      <formula>"Alto"</formula>
    </cfRule>
    <cfRule type="cellIs" dxfId="201" priority="243" operator="equal">
      <formula>"Moderado"</formula>
    </cfRule>
    <cfRule type="cellIs" dxfId="200" priority="244" operator="equal">
      <formula>"Bajo"</formula>
    </cfRule>
  </conditionalFormatting>
  <conditionalFormatting sqref="Y22:Y27">
    <cfRule type="cellIs" dxfId="199" priority="236" operator="equal">
      <formula>"Muy Alta"</formula>
    </cfRule>
    <cfRule type="cellIs" dxfId="198" priority="237" operator="equal">
      <formula>"Alta"</formula>
    </cfRule>
    <cfRule type="cellIs" dxfId="197" priority="238" operator="equal">
      <formula>"Media"</formula>
    </cfRule>
    <cfRule type="cellIs" dxfId="196" priority="239" operator="equal">
      <formula>"Baja"</formula>
    </cfRule>
    <cfRule type="cellIs" dxfId="195" priority="240" operator="equal">
      <formula>"Muy Baja"</formula>
    </cfRule>
  </conditionalFormatting>
  <conditionalFormatting sqref="AA22:AA27">
    <cfRule type="cellIs" dxfId="194" priority="231" operator="equal">
      <formula>"Catastrófico"</formula>
    </cfRule>
    <cfRule type="cellIs" dxfId="193" priority="232" operator="equal">
      <formula>"Mayor"</formula>
    </cfRule>
    <cfRule type="cellIs" dxfId="192" priority="233" operator="equal">
      <formula>"Moderado"</formula>
    </cfRule>
    <cfRule type="cellIs" dxfId="191" priority="234" operator="equal">
      <formula>"Menor"</formula>
    </cfRule>
    <cfRule type="cellIs" dxfId="190" priority="235" operator="equal">
      <formula>"Leve"</formula>
    </cfRule>
  </conditionalFormatting>
  <conditionalFormatting sqref="AC22:AC27">
    <cfRule type="cellIs" dxfId="189" priority="227" operator="equal">
      <formula>"Extremo"</formula>
    </cfRule>
    <cfRule type="cellIs" dxfId="188" priority="228" operator="equal">
      <formula>"Alto"</formula>
    </cfRule>
    <cfRule type="cellIs" dxfId="187" priority="229" operator="equal">
      <formula>"Moderado"</formula>
    </cfRule>
    <cfRule type="cellIs" dxfId="186" priority="230" operator="equal">
      <formula>"Bajo"</formula>
    </cfRule>
  </conditionalFormatting>
  <conditionalFormatting sqref="H28">
    <cfRule type="cellIs" dxfId="185" priority="222" operator="equal">
      <formula>"Muy Alta"</formula>
    </cfRule>
    <cfRule type="cellIs" dxfId="184" priority="223" operator="equal">
      <formula>"Alta"</formula>
    </cfRule>
    <cfRule type="cellIs" dxfId="183" priority="224" operator="equal">
      <formula>"Media"</formula>
    </cfRule>
    <cfRule type="cellIs" dxfId="182" priority="225" operator="equal">
      <formula>"Baja"</formula>
    </cfRule>
    <cfRule type="cellIs" dxfId="181" priority="226" operator="equal">
      <formula>"Muy Baja"</formula>
    </cfRule>
  </conditionalFormatting>
  <conditionalFormatting sqref="N28">
    <cfRule type="cellIs" dxfId="180" priority="213" operator="equal">
      <formula>"Extremo"</formula>
    </cfRule>
    <cfRule type="cellIs" dxfId="179" priority="214" operator="equal">
      <formula>"Alto"</formula>
    </cfRule>
    <cfRule type="cellIs" dxfId="178" priority="215" operator="equal">
      <formula>"Moderado"</formula>
    </cfRule>
    <cfRule type="cellIs" dxfId="177" priority="216" operator="equal">
      <formula>"Bajo"</formula>
    </cfRule>
  </conditionalFormatting>
  <conditionalFormatting sqref="Y28:Y33">
    <cfRule type="cellIs" dxfId="176" priority="208" operator="equal">
      <formula>"Muy Alta"</formula>
    </cfRule>
    <cfRule type="cellIs" dxfId="175" priority="209" operator="equal">
      <formula>"Alta"</formula>
    </cfRule>
    <cfRule type="cellIs" dxfId="174" priority="210" operator="equal">
      <formula>"Media"</formula>
    </cfRule>
    <cfRule type="cellIs" dxfId="173" priority="211" operator="equal">
      <formula>"Baja"</formula>
    </cfRule>
    <cfRule type="cellIs" dxfId="172" priority="212" operator="equal">
      <formula>"Muy Baja"</formula>
    </cfRule>
  </conditionalFormatting>
  <conditionalFormatting sqref="AA28:AA33">
    <cfRule type="cellIs" dxfId="171" priority="203" operator="equal">
      <formula>"Catastrófico"</formula>
    </cfRule>
    <cfRule type="cellIs" dxfId="170" priority="204" operator="equal">
      <formula>"Mayor"</formula>
    </cfRule>
    <cfRule type="cellIs" dxfId="169" priority="205" operator="equal">
      <formula>"Moderado"</formula>
    </cfRule>
    <cfRule type="cellIs" dxfId="168" priority="206" operator="equal">
      <formula>"Menor"</formula>
    </cfRule>
    <cfRule type="cellIs" dxfId="167" priority="207" operator="equal">
      <formula>"Leve"</formula>
    </cfRule>
  </conditionalFormatting>
  <conditionalFormatting sqref="AC28:AC33">
    <cfRule type="cellIs" dxfId="166" priority="199" operator="equal">
      <formula>"Extremo"</formula>
    </cfRule>
    <cfRule type="cellIs" dxfId="165" priority="200" operator="equal">
      <formula>"Alto"</formula>
    </cfRule>
    <cfRule type="cellIs" dxfId="164" priority="201" operator="equal">
      <formula>"Moderado"</formula>
    </cfRule>
    <cfRule type="cellIs" dxfId="163" priority="202" operator="equal">
      <formula>"Bajo"</formula>
    </cfRule>
  </conditionalFormatting>
  <conditionalFormatting sqref="H34">
    <cfRule type="cellIs" dxfId="162" priority="194" operator="equal">
      <formula>"Muy Alta"</formula>
    </cfRule>
    <cfRule type="cellIs" dxfId="161" priority="195" operator="equal">
      <formula>"Alta"</formula>
    </cfRule>
    <cfRule type="cellIs" dxfId="160" priority="196" operator="equal">
      <formula>"Media"</formula>
    </cfRule>
    <cfRule type="cellIs" dxfId="159" priority="197" operator="equal">
      <formula>"Baja"</formula>
    </cfRule>
    <cfRule type="cellIs" dxfId="158" priority="198" operator="equal">
      <formula>"Muy Baja"</formula>
    </cfRule>
  </conditionalFormatting>
  <conditionalFormatting sqref="N34">
    <cfRule type="cellIs" dxfId="157" priority="185" operator="equal">
      <formula>"Extremo"</formula>
    </cfRule>
    <cfRule type="cellIs" dxfId="156" priority="186" operator="equal">
      <formula>"Alto"</formula>
    </cfRule>
    <cfRule type="cellIs" dxfId="155" priority="187" operator="equal">
      <formula>"Moderado"</formula>
    </cfRule>
    <cfRule type="cellIs" dxfId="154" priority="188" operator="equal">
      <formula>"Bajo"</formula>
    </cfRule>
  </conditionalFormatting>
  <conditionalFormatting sqref="Y34:Y39">
    <cfRule type="cellIs" dxfId="153" priority="180" operator="equal">
      <formula>"Muy Alta"</formula>
    </cfRule>
    <cfRule type="cellIs" dxfId="152" priority="181" operator="equal">
      <formula>"Alta"</formula>
    </cfRule>
    <cfRule type="cellIs" dxfId="151" priority="182" operator="equal">
      <formula>"Media"</formula>
    </cfRule>
    <cfRule type="cellIs" dxfId="150" priority="183" operator="equal">
      <formula>"Baja"</formula>
    </cfRule>
    <cfRule type="cellIs" dxfId="149" priority="184" operator="equal">
      <formula>"Muy Baja"</formula>
    </cfRule>
  </conditionalFormatting>
  <conditionalFormatting sqref="AA34:AA39">
    <cfRule type="cellIs" dxfId="148" priority="175" operator="equal">
      <formula>"Catastrófico"</formula>
    </cfRule>
    <cfRule type="cellIs" dxfId="147" priority="176" operator="equal">
      <formula>"Mayor"</formula>
    </cfRule>
    <cfRule type="cellIs" dxfId="146" priority="177" operator="equal">
      <formula>"Moderado"</formula>
    </cfRule>
    <cfRule type="cellIs" dxfId="145" priority="178" operator="equal">
      <formula>"Menor"</formula>
    </cfRule>
    <cfRule type="cellIs" dxfId="144" priority="179" operator="equal">
      <formula>"Leve"</formula>
    </cfRule>
  </conditionalFormatting>
  <conditionalFormatting sqref="AC34:AC39">
    <cfRule type="cellIs" dxfId="143" priority="171" operator="equal">
      <formula>"Extremo"</formula>
    </cfRule>
    <cfRule type="cellIs" dxfId="142" priority="172" operator="equal">
      <formula>"Alto"</formula>
    </cfRule>
    <cfRule type="cellIs" dxfId="141" priority="173" operator="equal">
      <formula>"Moderado"</formula>
    </cfRule>
    <cfRule type="cellIs" dxfId="140" priority="174" operator="equal">
      <formula>"Bajo"</formula>
    </cfRule>
  </conditionalFormatting>
  <conditionalFormatting sqref="H40">
    <cfRule type="cellIs" dxfId="139" priority="166" operator="equal">
      <formula>"Muy Alta"</formula>
    </cfRule>
    <cfRule type="cellIs" dxfId="138" priority="167" operator="equal">
      <formula>"Alta"</formula>
    </cfRule>
    <cfRule type="cellIs" dxfId="137" priority="168" operator="equal">
      <formula>"Media"</formula>
    </cfRule>
    <cfRule type="cellIs" dxfId="136" priority="169" operator="equal">
      <formula>"Baja"</formula>
    </cfRule>
    <cfRule type="cellIs" dxfId="135" priority="170" operator="equal">
      <formula>"Muy Baja"</formula>
    </cfRule>
  </conditionalFormatting>
  <conditionalFormatting sqref="N40">
    <cfRule type="cellIs" dxfId="134" priority="157" operator="equal">
      <formula>"Extremo"</formula>
    </cfRule>
    <cfRule type="cellIs" dxfId="133" priority="158" operator="equal">
      <formula>"Alto"</formula>
    </cfRule>
    <cfRule type="cellIs" dxfId="132" priority="159" operator="equal">
      <formula>"Moderado"</formula>
    </cfRule>
    <cfRule type="cellIs" dxfId="131" priority="160" operator="equal">
      <formula>"Bajo"</formula>
    </cfRule>
  </conditionalFormatting>
  <conditionalFormatting sqref="Y40:Y45">
    <cfRule type="cellIs" dxfId="130" priority="152" operator="equal">
      <formula>"Muy Alta"</formula>
    </cfRule>
    <cfRule type="cellIs" dxfId="129" priority="153" operator="equal">
      <formula>"Alta"</formula>
    </cfRule>
    <cfRule type="cellIs" dxfId="128" priority="154" operator="equal">
      <formula>"Media"</formula>
    </cfRule>
    <cfRule type="cellIs" dxfId="127" priority="155" operator="equal">
      <formula>"Baja"</formula>
    </cfRule>
    <cfRule type="cellIs" dxfId="126" priority="156" operator="equal">
      <formula>"Muy Baja"</formula>
    </cfRule>
  </conditionalFormatting>
  <conditionalFormatting sqref="AA40:AA45">
    <cfRule type="cellIs" dxfId="125" priority="147" operator="equal">
      <formula>"Catastrófico"</formula>
    </cfRule>
    <cfRule type="cellIs" dxfId="124" priority="148" operator="equal">
      <formula>"Mayor"</formula>
    </cfRule>
    <cfRule type="cellIs" dxfId="123" priority="149" operator="equal">
      <formula>"Moderado"</formula>
    </cfRule>
    <cfRule type="cellIs" dxfId="122" priority="150" operator="equal">
      <formula>"Menor"</formula>
    </cfRule>
    <cfRule type="cellIs" dxfId="121" priority="151" operator="equal">
      <formula>"Leve"</formula>
    </cfRule>
  </conditionalFormatting>
  <conditionalFormatting sqref="AC40:AC45">
    <cfRule type="cellIs" dxfId="120" priority="143" operator="equal">
      <formula>"Extremo"</formula>
    </cfRule>
    <cfRule type="cellIs" dxfId="119" priority="144" operator="equal">
      <formula>"Alto"</formula>
    </cfRule>
    <cfRule type="cellIs" dxfId="118" priority="145" operator="equal">
      <formula>"Moderado"</formula>
    </cfRule>
    <cfRule type="cellIs" dxfId="117" priority="146" operator="equal">
      <formula>"Bajo"</formula>
    </cfRule>
  </conditionalFormatting>
  <conditionalFormatting sqref="H46">
    <cfRule type="cellIs" dxfId="116" priority="138" operator="equal">
      <formula>"Muy Alta"</formula>
    </cfRule>
    <cfRule type="cellIs" dxfId="115" priority="139" operator="equal">
      <formula>"Alta"</formula>
    </cfRule>
    <cfRule type="cellIs" dxfId="114" priority="140" operator="equal">
      <formula>"Media"</formula>
    </cfRule>
    <cfRule type="cellIs" dxfId="113" priority="141" operator="equal">
      <formula>"Baja"</formula>
    </cfRule>
    <cfRule type="cellIs" dxfId="112" priority="142" operator="equal">
      <formula>"Muy Baja"</formula>
    </cfRule>
  </conditionalFormatting>
  <conditionalFormatting sqref="N46">
    <cfRule type="cellIs" dxfId="111" priority="129" operator="equal">
      <formula>"Extremo"</formula>
    </cfRule>
    <cfRule type="cellIs" dxfId="110" priority="130" operator="equal">
      <formula>"Alto"</formula>
    </cfRule>
    <cfRule type="cellIs" dxfId="109" priority="131" operator="equal">
      <formula>"Moderado"</formula>
    </cfRule>
    <cfRule type="cellIs" dxfId="108" priority="132" operator="equal">
      <formula>"Bajo"</formula>
    </cfRule>
  </conditionalFormatting>
  <conditionalFormatting sqref="Y46:Y51">
    <cfRule type="cellIs" dxfId="107" priority="124" operator="equal">
      <formula>"Muy Alta"</formula>
    </cfRule>
    <cfRule type="cellIs" dxfId="106" priority="125" operator="equal">
      <formula>"Alta"</formula>
    </cfRule>
    <cfRule type="cellIs" dxfId="105" priority="126" operator="equal">
      <formula>"Media"</formula>
    </cfRule>
    <cfRule type="cellIs" dxfId="104" priority="127" operator="equal">
      <formula>"Baja"</formula>
    </cfRule>
    <cfRule type="cellIs" dxfId="103" priority="128" operator="equal">
      <formula>"Muy Baja"</formula>
    </cfRule>
  </conditionalFormatting>
  <conditionalFormatting sqref="AA46:AA51">
    <cfRule type="cellIs" dxfId="102" priority="119" operator="equal">
      <formula>"Catastrófico"</formula>
    </cfRule>
    <cfRule type="cellIs" dxfId="101" priority="120" operator="equal">
      <formula>"Mayor"</formula>
    </cfRule>
    <cfRule type="cellIs" dxfId="100" priority="121" operator="equal">
      <formula>"Moderado"</formula>
    </cfRule>
    <cfRule type="cellIs" dxfId="99" priority="122" operator="equal">
      <formula>"Menor"</formula>
    </cfRule>
    <cfRule type="cellIs" dxfId="98" priority="123" operator="equal">
      <formula>"Leve"</formula>
    </cfRule>
  </conditionalFormatting>
  <conditionalFormatting sqref="AC46:AC51">
    <cfRule type="cellIs" dxfId="97" priority="115" operator="equal">
      <formula>"Extremo"</formula>
    </cfRule>
    <cfRule type="cellIs" dxfId="96" priority="116" operator="equal">
      <formula>"Alto"</formula>
    </cfRule>
    <cfRule type="cellIs" dxfId="95" priority="117" operator="equal">
      <formula>"Moderado"</formula>
    </cfRule>
    <cfRule type="cellIs" dxfId="94" priority="118" operator="equal">
      <formula>"Bajo"</formula>
    </cfRule>
  </conditionalFormatting>
  <conditionalFormatting sqref="H52">
    <cfRule type="cellIs" dxfId="93" priority="110" operator="equal">
      <formula>"Muy Alta"</formula>
    </cfRule>
    <cfRule type="cellIs" dxfId="92" priority="111" operator="equal">
      <formula>"Alta"</formula>
    </cfRule>
    <cfRule type="cellIs" dxfId="91" priority="112" operator="equal">
      <formula>"Media"</formula>
    </cfRule>
    <cfRule type="cellIs" dxfId="90" priority="113" operator="equal">
      <formula>"Baja"</formula>
    </cfRule>
    <cfRule type="cellIs" dxfId="89" priority="114" operator="equal">
      <formula>"Muy Baja"</formula>
    </cfRule>
  </conditionalFormatting>
  <conditionalFormatting sqref="N52">
    <cfRule type="cellIs" dxfId="88" priority="101" operator="equal">
      <formula>"Extremo"</formula>
    </cfRule>
    <cfRule type="cellIs" dxfId="87" priority="102" operator="equal">
      <formula>"Alto"</formula>
    </cfRule>
    <cfRule type="cellIs" dxfId="86" priority="103" operator="equal">
      <formula>"Moderado"</formula>
    </cfRule>
    <cfRule type="cellIs" dxfId="85" priority="104" operator="equal">
      <formula>"Bajo"</formula>
    </cfRule>
  </conditionalFormatting>
  <conditionalFormatting sqref="Y52:Y57">
    <cfRule type="cellIs" dxfId="84" priority="96" operator="equal">
      <formula>"Muy Alta"</formula>
    </cfRule>
    <cfRule type="cellIs" dxfId="83" priority="97" operator="equal">
      <formula>"Alta"</formula>
    </cfRule>
    <cfRule type="cellIs" dxfId="82" priority="98" operator="equal">
      <formula>"Media"</formula>
    </cfRule>
    <cfRule type="cellIs" dxfId="81" priority="99" operator="equal">
      <formula>"Baja"</formula>
    </cfRule>
    <cfRule type="cellIs" dxfId="80" priority="100" operator="equal">
      <formula>"Muy Baja"</formula>
    </cfRule>
  </conditionalFormatting>
  <conditionalFormatting sqref="AA52:AA57">
    <cfRule type="cellIs" dxfId="79" priority="91" operator="equal">
      <formula>"Catastrófico"</formula>
    </cfRule>
    <cfRule type="cellIs" dxfId="78" priority="92" operator="equal">
      <formula>"Mayor"</formula>
    </cfRule>
    <cfRule type="cellIs" dxfId="77" priority="93" operator="equal">
      <formula>"Moderado"</formula>
    </cfRule>
    <cfRule type="cellIs" dxfId="76" priority="94" operator="equal">
      <formula>"Menor"</formula>
    </cfRule>
    <cfRule type="cellIs" dxfId="75" priority="95" operator="equal">
      <formula>"Leve"</formula>
    </cfRule>
  </conditionalFormatting>
  <conditionalFormatting sqref="AC52:AC57">
    <cfRule type="cellIs" dxfId="74" priority="87" operator="equal">
      <formula>"Extremo"</formula>
    </cfRule>
    <cfRule type="cellIs" dxfId="73" priority="88" operator="equal">
      <formula>"Alto"</formula>
    </cfRule>
    <cfRule type="cellIs" dxfId="72" priority="89" operator="equal">
      <formula>"Moderado"</formula>
    </cfRule>
    <cfRule type="cellIs" dxfId="71" priority="90" operator="equal">
      <formula>"Bajo"</formula>
    </cfRule>
  </conditionalFormatting>
  <conditionalFormatting sqref="N58">
    <cfRule type="cellIs" dxfId="70" priority="73" operator="equal">
      <formula>"Extremo"</formula>
    </cfRule>
    <cfRule type="cellIs" dxfId="69" priority="74" operator="equal">
      <formula>"Alto"</formula>
    </cfRule>
    <cfRule type="cellIs" dxfId="68" priority="75" operator="equal">
      <formula>"Moderado"</formula>
    </cfRule>
    <cfRule type="cellIs" dxfId="67" priority="76" operator="equal">
      <formula>"Bajo"</formula>
    </cfRule>
  </conditionalFormatting>
  <conditionalFormatting sqref="Y58:Y63">
    <cfRule type="cellIs" dxfId="66" priority="68" operator="equal">
      <formula>"Muy Alta"</formula>
    </cfRule>
    <cfRule type="cellIs" dxfId="65" priority="69" operator="equal">
      <formula>"Alta"</formula>
    </cfRule>
    <cfRule type="cellIs" dxfId="64" priority="70" operator="equal">
      <formula>"Media"</formula>
    </cfRule>
    <cfRule type="cellIs" dxfId="63" priority="71" operator="equal">
      <formula>"Baja"</formula>
    </cfRule>
    <cfRule type="cellIs" dxfId="62" priority="72" operator="equal">
      <formula>"Muy Baja"</formula>
    </cfRule>
  </conditionalFormatting>
  <conditionalFormatting sqref="AA58:AA63">
    <cfRule type="cellIs" dxfId="61" priority="63" operator="equal">
      <formula>"Catastrófico"</formula>
    </cfRule>
    <cfRule type="cellIs" dxfId="60" priority="64" operator="equal">
      <formula>"Mayor"</formula>
    </cfRule>
    <cfRule type="cellIs" dxfId="59" priority="65" operator="equal">
      <formula>"Moderado"</formula>
    </cfRule>
    <cfRule type="cellIs" dxfId="58" priority="66" operator="equal">
      <formula>"Menor"</formula>
    </cfRule>
    <cfRule type="cellIs" dxfId="57" priority="67" operator="equal">
      <formula>"Leve"</formula>
    </cfRule>
  </conditionalFormatting>
  <conditionalFormatting sqref="AC58:AC63">
    <cfRule type="cellIs" dxfId="56" priority="59" operator="equal">
      <formula>"Extremo"</formula>
    </cfRule>
    <cfRule type="cellIs" dxfId="55" priority="60" operator="equal">
      <formula>"Alto"</formula>
    </cfRule>
    <cfRule type="cellIs" dxfId="54" priority="61" operator="equal">
      <formula>"Moderado"</formula>
    </cfRule>
    <cfRule type="cellIs" dxfId="53" priority="62" operator="equal">
      <formula>"Bajo"</formula>
    </cfRule>
  </conditionalFormatting>
  <conditionalFormatting sqref="H64">
    <cfRule type="cellIs" dxfId="52" priority="54" operator="equal">
      <formula>"Muy Alta"</formula>
    </cfRule>
    <cfRule type="cellIs" dxfId="51" priority="55" operator="equal">
      <formula>"Alta"</formula>
    </cfRule>
    <cfRule type="cellIs" dxfId="50" priority="56" operator="equal">
      <formula>"Media"</formula>
    </cfRule>
    <cfRule type="cellIs" dxfId="49" priority="57" operator="equal">
      <formula>"Baja"</formula>
    </cfRule>
    <cfRule type="cellIs" dxfId="48" priority="58" operator="equal">
      <formula>"Muy Baja"</formula>
    </cfRule>
  </conditionalFormatting>
  <conditionalFormatting sqref="N64">
    <cfRule type="cellIs" dxfId="47" priority="45" operator="equal">
      <formula>"Extremo"</formula>
    </cfRule>
    <cfRule type="cellIs" dxfId="46" priority="46" operator="equal">
      <formula>"Alto"</formula>
    </cfRule>
    <cfRule type="cellIs" dxfId="45" priority="47" operator="equal">
      <formula>"Moderado"</formula>
    </cfRule>
    <cfRule type="cellIs" dxfId="44" priority="48" operator="equal">
      <formula>"Bajo"</formula>
    </cfRule>
  </conditionalFormatting>
  <conditionalFormatting sqref="Y64:Y69">
    <cfRule type="cellIs" dxfId="43" priority="40" operator="equal">
      <formula>"Muy Alta"</formula>
    </cfRule>
    <cfRule type="cellIs" dxfId="42" priority="41" operator="equal">
      <formula>"Alta"</formula>
    </cfRule>
    <cfRule type="cellIs" dxfId="41" priority="42" operator="equal">
      <formula>"Media"</formula>
    </cfRule>
    <cfRule type="cellIs" dxfId="40" priority="43" operator="equal">
      <formula>"Baja"</formula>
    </cfRule>
    <cfRule type="cellIs" dxfId="39" priority="44" operator="equal">
      <formula>"Muy Baja"</formula>
    </cfRule>
  </conditionalFormatting>
  <conditionalFormatting sqref="AA64:AA69">
    <cfRule type="cellIs" dxfId="38" priority="35" operator="equal">
      <formula>"Catastrófico"</formula>
    </cfRule>
    <cfRule type="cellIs" dxfId="37" priority="36" operator="equal">
      <formula>"Mayor"</formula>
    </cfRule>
    <cfRule type="cellIs" dxfId="36" priority="37" operator="equal">
      <formula>"Moderado"</formula>
    </cfRule>
    <cfRule type="cellIs" dxfId="35" priority="38" operator="equal">
      <formula>"Menor"</formula>
    </cfRule>
    <cfRule type="cellIs" dxfId="34" priority="39" operator="equal">
      <formula>"Leve"</formula>
    </cfRule>
  </conditionalFormatting>
  <conditionalFormatting sqref="AC64:AC69">
    <cfRule type="cellIs" dxfId="33" priority="31" operator="equal">
      <formula>"Extremo"</formula>
    </cfRule>
    <cfRule type="cellIs" dxfId="32" priority="32" operator="equal">
      <formula>"Alto"</formula>
    </cfRule>
    <cfRule type="cellIs" dxfId="31" priority="33" operator="equal">
      <formula>"Moderado"</formula>
    </cfRule>
    <cfRule type="cellIs" dxfId="30" priority="34" operator="equal">
      <formula>"Bajo"</formula>
    </cfRule>
  </conditionalFormatting>
  <conditionalFormatting sqref="K10:K15 K22:K69">
    <cfRule type="containsText" dxfId="29" priority="30" operator="containsText" text="❌">
      <formula>NOT(ISERROR(SEARCH("❌",K10)))</formula>
    </cfRule>
  </conditionalFormatting>
  <conditionalFormatting sqref="L16">
    <cfRule type="cellIs" dxfId="28" priority="25" operator="equal">
      <formula>"Catastrófico"</formula>
    </cfRule>
    <cfRule type="cellIs" dxfId="27" priority="26" operator="equal">
      <formula>"Mayor"</formula>
    </cfRule>
    <cfRule type="cellIs" dxfId="26" priority="27" operator="equal">
      <formula>"Moderado"</formula>
    </cfRule>
    <cfRule type="cellIs" dxfId="25" priority="28" operator="equal">
      <formula>"Menor"</formula>
    </cfRule>
    <cfRule type="cellIs" dxfId="24" priority="29" operator="equal">
      <formula>"Leve"</formula>
    </cfRule>
  </conditionalFormatting>
  <conditionalFormatting sqref="H16">
    <cfRule type="cellIs" dxfId="23" priority="20" operator="equal">
      <formula>"Muy Alta"</formula>
    </cfRule>
    <cfRule type="cellIs" dxfId="22" priority="21" operator="equal">
      <formula>"Alta"</formula>
    </cfRule>
    <cfRule type="cellIs" dxfId="21" priority="22" operator="equal">
      <formula>"Media"</formula>
    </cfRule>
    <cfRule type="cellIs" dxfId="20" priority="23" operator="equal">
      <formula>"Baja"</formula>
    </cfRule>
    <cfRule type="cellIs" dxfId="19" priority="24" operator="equal">
      <formula>"Muy Baja"</formula>
    </cfRule>
  </conditionalFormatting>
  <conditionalFormatting sqref="N16">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16:Y21">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16:AA21">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16:AC21">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6:K21">
    <cfRule type="containsText" dxfId="0" priority="1" operator="containsText" text="❌">
      <formula>NOT(ISERROR(SEARCH("❌",K16)))</formula>
    </cfRule>
  </conditionalFormatting>
  <dataValidations count="2">
    <dataValidation showInputMessage="1" showErrorMessage="1" error="Recuerde que las acciones se generan bajo la medida de mitigar el riesgo" sqref="AE24 AE18"/>
    <dataValidation allowBlank="1" showInputMessage="1" showErrorMessage="1" error="Recuerde que las acciones se generan bajo la medida de mitigar el riesgo" sqref="AH10"/>
  </dataValidations>
  <pageMargins left="0.7" right="0.7" top="0.75" bottom="0.75" header="0.3" footer="0.3"/>
  <pageSetup scale="14" orientation="portrait" r:id="rId1"/>
  <colBreaks count="1" manualBreakCount="1">
    <brk id="35" max="71" man="1"/>
  </colBreaks>
  <ignoredErrors>
    <ignoredError sqref="AB12" formula="1"/>
  </ignoredErrors>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AI67:AI68 AI64:AI65 AI61:AI62 AI34:AI35 AI22:AI26 AI28:AI32 AI37:AI38 AI40:AI41 AI43:AI44 AI46:AI47 AI49:AI50 AI52:AI53 AI55:AI56 AI58:AI59 AI10:AI20</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 AE33 AE35:AE69 AE28 AE22:AE23 AE16:AE17 AG10:AG69 AH11:AH69</xm:sqref>
        </x14:dataValidation>
        <x14:dataValidation type="custom" allowBlank="1" showInputMessage="1" showErrorMessage="1" error="Recuerde que las acciones se generan bajo la medida de mitigar el riesgo">
          <x14:formula1>
            <xm:f>IF(OR(AD32='Opciones Tratamiento'!$B$2,AD32='Opciones Tratamiento'!$B$3,AD32='Opciones Tratamiento'!$B$4),ISBLANK(AD32),ISTEXT(AD32))</xm:f>
          </x14:formula1>
          <xm:sqref>AF32:AF33 AF35:AF69</xm:sqref>
        </x14:dataValidation>
        <x14:dataValidation type="custom" allowBlank="1" showInputMessage="1" showErrorMessage="1" error="Recuerde que las acciones se generan bajo la medida de mitigar el riesgo">
          <x14:formula1>
            <xm:f>IF(OR(AB19='Opciones Tratamiento'!$B$2,AB19='Opciones Tratamiento'!$B$3,AB19='Opciones Tratamiento'!$B$4),ISBLANK(AB19),ISTEXT(AB19))</xm:f>
          </x14:formula1>
          <xm:sqref>AE25:AE27 AE19:AE21</xm:sqref>
        </x14:dataValidation>
        <x14:dataValidation type="custom" allowBlank="1" showInputMessage="1" showErrorMessage="1" error="Recuerde que las acciones se generan bajo la medida de mitigar el riesgo">
          <x14:formula1>
            <xm:f>IF(OR(AA19='Opciones Tratamiento'!$B$2,AA19='Opciones Tratamiento'!$B$3,AA19='Opciones Tratamiento'!$B$4),ISBLANK(AA19),ISTEXT(AA19))</xm:f>
          </x14:formula1>
          <xm:sqref>AF25:AF27 AF29:AF31 AE29:AE32 AF19:AF23</xm:sqref>
        </x14:dataValidation>
        <x14:dataValidation type="custom" showInputMessage="1" showErrorMessage="1" error="Recuerde que las acciones se generan bajo la medida de mitigar el riesgo">
          <x14:formula1>
            <xm:f>IF(OR(AC24='Opciones Tratamiento'!$B$2,AC24='Opciones Tratamiento'!$B$3,AC24='Opciones Tratamiento'!$B$4),ISBLANK(AC24),ISTEXT(AC24))</xm:f>
          </x14:formula1>
          <xm:sqref>AF24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N16" sqref="N16:O17"/>
    </sheetView>
  </sheetViews>
  <sheetFormatPr baseColWidth="10" defaultRowHeight="14.5" x14ac:dyDescent="0.35"/>
  <cols>
    <col min="2" max="39" width="5.7265625" customWidth="1"/>
    <col min="41" max="46" width="5.7265625" customWidth="1"/>
  </cols>
  <sheetData>
    <row r="1" spans="1:99" x14ac:dyDescent="0.3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35">
      <c r="A2" s="70"/>
      <c r="B2" s="553" t="s">
        <v>156</v>
      </c>
      <c r="C2" s="553"/>
      <c r="D2" s="553"/>
      <c r="E2" s="553"/>
      <c r="F2" s="553"/>
      <c r="G2" s="553"/>
      <c r="H2" s="553"/>
      <c r="I2" s="553"/>
      <c r="J2" s="591" t="s">
        <v>2</v>
      </c>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35">
      <c r="A3" s="70"/>
      <c r="B3" s="553"/>
      <c r="C3" s="553"/>
      <c r="D3" s="553"/>
      <c r="E3" s="553"/>
      <c r="F3" s="553"/>
      <c r="G3" s="553"/>
      <c r="H3" s="553"/>
      <c r="I3" s="553"/>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35">
      <c r="A4" s="70"/>
      <c r="B4" s="553"/>
      <c r="C4" s="553"/>
      <c r="D4" s="553"/>
      <c r="E4" s="553"/>
      <c r="F4" s="553"/>
      <c r="G4" s="553"/>
      <c r="H4" s="553"/>
      <c r="I4" s="553"/>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c r="AI4" s="591"/>
      <c r="AJ4" s="591"/>
      <c r="AK4" s="591"/>
      <c r="AL4" s="591"/>
      <c r="AM4" s="591"/>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 thickBo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35">
      <c r="A6" s="70"/>
      <c r="B6" s="603" t="s">
        <v>4</v>
      </c>
      <c r="C6" s="603"/>
      <c r="D6" s="604"/>
      <c r="E6" s="592" t="s">
        <v>113</v>
      </c>
      <c r="F6" s="593"/>
      <c r="G6" s="593"/>
      <c r="H6" s="593"/>
      <c r="I6" s="594"/>
      <c r="J6" s="588" t="str">
        <f>IF(AND('Mapa final'!$H$10="Muy Alta",'Mapa final'!$L$10="Leve"),CONCATENATE("R",'Mapa final'!$A$10),"")</f>
        <v/>
      </c>
      <c r="K6" s="589"/>
      <c r="L6" s="589" t="str">
        <f>IF(AND('Mapa final'!$H$16="Muy Alta",'Mapa final'!$L$16="Leve"),CONCATENATE("R",'Mapa final'!$A$16),"")</f>
        <v/>
      </c>
      <c r="M6" s="589"/>
      <c r="N6" s="589" t="str">
        <f>IF(AND('Mapa final'!$H$22="Muy Alta",'Mapa final'!$L$22="Leve"),CONCATENATE("R",'Mapa final'!$A$22),"")</f>
        <v/>
      </c>
      <c r="O6" s="590"/>
      <c r="P6" s="588" t="str">
        <f>IF(AND('Mapa final'!$H$10="Muy Alta",'Mapa final'!$L$10="Menor"),CONCATENATE("R",'Mapa final'!$A$10),"")</f>
        <v/>
      </c>
      <c r="Q6" s="589"/>
      <c r="R6" s="589" t="str">
        <f>IF(AND('Mapa final'!$H$16="Muy Alta",'Mapa final'!$L$16="Menor"),CONCATENATE("R",'Mapa final'!$A$16),"")</f>
        <v/>
      </c>
      <c r="S6" s="589"/>
      <c r="T6" s="589" t="str">
        <f>IF(AND('Mapa final'!$H$22="Muy Alta",'Mapa final'!$L$22="Menor"),CONCATENATE("R",'Mapa final'!$A$22),"")</f>
        <v/>
      </c>
      <c r="U6" s="590"/>
      <c r="V6" s="588" t="str">
        <f>IF(AND('Mapa final'!$H$10="Muy Alta",'Mapa final'!$L$10="Moderado"),CONCATENATE("R",'Mapa final'!$A$10),"")</f>
        <v/>
      </c>
      <c r="W6" s="589"/>
      <c r="X6" s="589" t="str">
        <f>IF(AND('Mapa final'!$H$16="Muy Alta",'Mapa final'!$L$16="Moderado"),CONCATENATE("R",'Mapa final'!$A$16),"")</f>
        <v/>
      </c>
      <c r="Y6" s="589"/>
      <c r="Z6" s="589" t="str">
        <f>IF(AND('Mapa final'!$H$22="Muy Alta",'Mapa final'!$L$22="Moderado"),CONCATENATE("R",'Mapa final'!$A$22),"")</f>
        <v/>
      </c>
      <c r="AA6" s="590"/>
      <c r="AB6" s="588" t="str">
        <f>IF(AND('Mapa final'!$H$10="Muy Alta",'Mapa final'!$L$10="Mayor"),CONCATENATE("R",'Mapa final'!$A$10),"")</f>
        <v/>
      </c>
      <c r="AC6" s="589"/>
      <c r="AD6" s="589" t="str">
        <f>IF(AND('Mapa final'!$H$16="Muy Alta",'Mapa final'!$L$16="Mayor"),CONCATENATE("R",'Mapa final'!$A$16),"")</f>
        <v/>
      </c>
      <c r="AE6" s="589"/>
      <c r="AF6" s="589" t="str">
        <f>IF(AND('Mapa final'!$H$22="Muy Alta",'Mapa final'!$L$22="Mayor"),CONCATENATE("R",'Mapa final'!$A$22),"")</f>
        <v/>
      </c>
      <c r="AG6" s="590"/>
      <c r="AH6" s="578" t="str">
        <f>IF(AND('Mapa final'!$H$10="Muy Alta",'Mapa final'!$L$10="Catastrófico"),CONCATENATE("R",'Mapa final'!$A$10),"")</f>
        <v/>
      </c>
      <c r="AI6" s="579"/>
      <c r="AJ6" s="579" t="str">
        <f>IF(AND('Mapa final'!$H$16="Muy Alta",'Mapa final'!$L$16="Catastrófico"),CONCATENATE("R",'Mapa final'!$A$16),"")</f>
        <v/>
      </c>
      <c r="AK6" s="579"/>
      <c r="AL6" s="579" t="str">
        <f>IF(AND('Mapa final'!$H$22="Muy Alta",'Mapa final'!$L$22="Catastrófico"),CONCATENATE("R",'Mapa final'!$A$22),"")</f>
        <v/>
      </c>
      <c r="AM6" s="580"/>
      <c r="AO6" s="605" t="s">
        <v>76</v>
      </c>
      <c r="AP6" s="606"/>
      <c r="AQ6" s="606"/>
      <c r="AR6" s="606"/>
      <c r="AS6" s="606"/>
      <c r="AT6" s="607"/>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35">
      <c r="A7" s="70"/>
      <c r="B7" s="603"/>
      <c r="C7" s="603"/>
      <c r="D7" s="604"/>
      <c r="E7" s="595"/>
      <c r="F7" s="596"/>
      <c r="G7" s="596"/>
      <c r="H7" s="596"/>
      <c r="I7" s="597"/>
      <c r="J7" s="581"/>
      <c r="K7" s="582"/>
      <c r="L7" s="582"/>
      <c r="M7" s="582"/>
      <c r="N7" s="582"/>
      <c r="O7" s="584"/>
      <c r="P7" s="581"/>
      <c r="Q7" s="582"/>
      <c r="R7" s="582"/>
      <c r="S7" s="582"/>
      <c r="T7" s="582"/>
      <c r="U7" s="584"/>
      <c r="V7" s="581"/>
      <c r="W7" s="582"/>
      <c r="X7" s="582"/>
      <c r="Y7" s="582"/>
      <c r="Z7" s="582"/>
      <c r="AA7" s="584"/>
      <c r="AB7" s="581"/>
      <c r="AC7" s="582"/>
      <c r="AD7" s="582"/>
      <c r="AE7" s="582"/>
      <c r="AF7" s="582"/>
      <c r="AG7" s="584"/>
      <c r="AH7" s="572"/>
      <c r="AI7" s="573"/>
      <c r="AJ7" s="573"/>
      <c r="AK7" s="573"/>
      <c r="AL7" s="573"/>
      <c r="AM7" s="574"/>
      <c r="AN7" s="70"/>
      <c r="AO7" s="608"/>
      <c r="AP7" s="609"/>
      <c r="AQ7" s="609"/>
      <c r="AR7" s="609"/>
      <c r="AS7" s="609"/>
      <c r="AT7" s="61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35">
      <c r="A8" s="70"/>
      <c r="B8" s="603"/>
      <c r="C8" s="603"/>
      <c r="D8" s="604"/>
      <c r="E8" s="595"/>
      <c r="F8" s="596"/>
      <c r="G8" s="596"/>
      <c r="H8" s="596"/>
      <c r="I8" s="597"/>
      <c r="J8" s="581" t="str">
        <f>IF(AND('Mapa final'!$H$28="Muy Alta",'Mapa final'!$L$28="Leve"),CONCATENATE("R",'Mapa final'!$A$28),"")</f>
        <v/>
      </c>
      <c r="K8" s="582"/>
      <c r="L8" s="583" t="str">
        <f>IF(AND('Mapa final'!$H$34="Muy Alta",'Mapa final'!$L$34="Leve"),CONCATENATE("R",'Mapa final'!$A$34),"")</f>
        <v/>
      </c>
      <c r="M8" s="583"/>
      <c r="N8" s="583" t="str">
        <f>IF(AND('Mapa final'!$H$40="Muy Alta",'Mapa final'!$L$40="Leve"),CONCATENATE("R",'Mapa final'!$A$40),"")</f>
        <v/>
      </c>
      <c r="O8" s="584"/>
      <c r="P8" s="581" t="str">
        <f>IF(AND('Mapa final'!$H$28="Muy Alta",'Mapa final'!$L$28="Menor"),CONCATENATE("R",'Mapa final'!$A$28),"")</f>
        <v/>
      </c>
      <c r="Q8" s="582"/>
      <c r="R8" s="583" t="str">
        <f>IF(AND('Mapa final'!$H$34="Muy Alta",'Mapa final'!$L$34="Menor"),CONCATENATE("R",'Mapa final'!$A$34),"")</f>
        <v/>
      </c>
      <c r="S8" s="583"/>
      <c r="T8" s="583" t="str">
        <f>IF(AND('Mapa final'!$H$40="Muy Alta",'Mapa final'!$L$40="Menor"),CONCATENATE("R",'Mapa final'!$A$40),"")</f>
        <v/>
      </c>
      <c r="U8" s="584"/>
      <c r="V8" s="581" t="str">
        <f>IF(AND('Mapa final'!$H$28="Muy Alta",'Mapa final'!$L$28="Moderado"),CONCATENATE("R",'Mapa final'!$A$28),"")</f>
        <v/>
      </c>
      <c r="W8" s="582"/>
      <c r="X8" s="583" t="str">
        <f>IF(AND('Mapa final'!$H$34="Muy Alta",'Mapa final'!$L$34="Moderado"),CONCATENATE("R",'Mapa final'!$A$34),"")</f>
        <v/>
      </c>
      <c r="Y8" s="583"/>
      <c r="Z8" s="583" t="str">
        <f>IF(AND('Mapa final'!$H$40="Muy Alta",'Mapa final'!$L$40="Moderado"),CONCATENATE("R",'Mapa final'!$A$40),"")</f>
        <v/>
      </c>
      <c r="AA8" s="584"/>
      <c r="AB8" s="581" t="str">
        <f>IF(AND('Mapa final'!$H$28="Muy Alta",'Mapa final'!$L$28="Mayor"),CONCATENATE("R",'Mapa final'!$A$28),"")</f>
        <v/>
      </c>
      <c r="AC8" s="582"/>
      <c r="AD8" s="583" t="str">
        <f>IF(AND('Mapa final'!$H$34="Muy Alta",'Mapa final'!$L$34="Mayor"),CONCATENATE("R",'Mapa final'!$A$34),"")</f>
        <v/>
      </c>
      <c r="AE8" s="583"/>
      <c r="AF8" s="583" t="str">
        <f>IF(AND('Mapa final'!$H$40="Muy Alta",'Mapa final'!$L$40="Mayor"),CONCATENATE("R",'Mapa final'!$A$40),"")</f>
        <v/>
      </c>
      <c r="AG8" s="584"/>
      <c r="AH8" s="572" t="str">
        <f>IF(AND('Mapa final'!$H$28="Muy Alta",'Mapa final'!$L$28="Catastrófico"),CONCATENATE("R",'Mapa final'!$A$28),"")</f>
        <v/>
      </c>
      <c r="AI8" s="573"/>
      <c r="AJ8" s="573" t="str">
        <f>IF(AND('Mapa final'!$H$34="Muy Alta",'Mapa final'!$L$34="Catastrófico"),CONCATENATE("R",'Mapa final'!$A$34),"")</f>
        <v/>
      </c>
      <c r="AK8" s="573"/>
      <c r="AL8" s="573" t="str">
        <f>IF(AND('Mapa final'!$H$40="Muy Alta",'Mapa final'!$L$40="Catastrófico"),CONCATENATE("R",'Mapa final'!$A$40),"")</f>
        <v/>
      </c>
      <c r="AM8" s="574"/>
      <c r="AN8" s="70"/>
      <c r="AO8" s="608"/>
      <c r="AP8" s="609"/>
      <c r="AQ8" s="609"/>
      <c r="AR8" s="609"/>
      <c r="AS8" s="609"/>
      <c r="AT8" s="61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35">
      <c r="A9" s="70"/>
      <c r="B9" s="603"/>
      <c r="C9" s="603"/>
      <c r="D9" s="604"/>
      <c r="E9" s="595"/>
      <c r="F9" s="596"/>
      <c r="G9" s="596"/>
      <c r="H9" s="596"/>
      <c r="I9" s="597"/>
      <c r="J9" s="581"/>
      <c r="K9" s="582"/>
      <c r="L9" s="583"/>
      <c r="M9" s="583"/>
      <c r="N9" s="583"/>
      <c r="O9" s="584"/>
      <c r="P9" s="581"/>
      <c r="Q9" s="582"/>
      <c r="R9" s="583"/>
      <c r="S9" s="583"/>
      <c r="T9" s="583"/>
      <c r="U9" s="584"/>
      <c r="V9" s="581"/>
      <c r="W9" s="582"/>
      <c r="X9" s="583"/>
      <c r="Y9" s="583"/>
      <c r="Z9" s="583"/>
      <c r="AA9" s="584"/>
      <c r="AB9" s="581"/>
      <c r="AC9" s="582"/>
      <c r="AD9" s="583"/>
      <c r="AE9" s="583"/>
      <c r="AF9" s="583"/>
      <c r="AG9" s="584"/>
      <c r="AH9" s="572"/>
      <c r="AI9" s="573"/>
      <c r="AJ9" s="573"/>
      <c r="AK9" s="573"/>
      <c r="AL9" s="573"/>
      <c r="AM9" s="574"/>
      <c r="AN9" s="70"/>
      <c r="AO9" s="608"/>
      <c r="AP9" s="609"/>
      <c r="AQ9" s="609"/>
      <c r="AR9" s="609"/>
      <c r="AS9" s="609"/>
      <c r="AT9" s="61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35">
      <c r="A10" s="70"/>
      <c r="B10" s="603"/>
      <c r="C10" s="603"/>
      <c r="D10" s="604"/>
      <c r="E10" s="595"/>
      <c r="F10" s="596"/>
      <c r="G10" s="596"/>
      <c r="H10" s="596"/>
      <c r="I10" s="597"/>
      <c r="J10" s="581" t="str">
        <f>IF(AND('Mapa final'!$H$46="Muy Alta",'Mapa final'!$L$46="Leve"),CONCATENATE("R",'Mapa final'!$A$46),"")</f>
        <v/>
      </c>
      <c r="K10" s="582"/>
      <c r="L10" s="583" t="str">
        <f>IF(AND('Mapa final'!$H$52="Muy Alta",'Mapa final'!$L$52="Leve"),CONCATENATE("R",'Mapa final'!$A$52),"")</f>
        <v/>
      </c>
      <c r="M10" s="583"/>
      <c r="N10" s="583" t="str">
        <f>IF(AND('Mapa final'!$H$58="Muy Alta",'Mapa final'!$L$58="Leve"),CONCATENATE("R",'Mapa final'!$A$58),"")</f>
        <v/>
      </c>
      <c r="O10" s="584"/>
      <c r="P10" s="581" t="str">
        <f>IF(AND('Mapa final'!$H$46="Muy Alta",'Mapa final'!$L$46="Menor"),CONCATENATE("R",'Mapa final'!$A$46),"")</f>
        <v/>
      </c>
      <c r="Q10" s="582"/>
      <c r="R10" s="583" t="str">
        <f>IF(AND('Mapa final'!$H$52="Muy Alta",'Mapa final'!$L$52="Menor"),CONCATENATE("R",'Mapa final'!$A$52),"")</f>
        <v/>
      </c>
      <c r="S10" s="583"/>
      <c r="T10" s="583" t="str">
        <f>IF(AND('Mapa final'!$H$58="Muy Alta",'Mapa final'!$L$58="Menor"),CONCATENATE("R",'Mapa final'!$A$58),"")</f>
        <v/>
      </c>
      <c r="U10" s="584"/>
      <c r="V10" s="581" t="str">
        <f>IF(AND('Mapa final'!$H$46="Muy Alta",'Mapa final'!$L$46="Moderado"),CONCATENATE("R",'Mapa final'!$A$46),"")</f>
        <v/>
      </c>
      <c r="W10" s="582"/>
      <c r="X10" s="583" t="str">
        <f>IF(AND('Mapa final'!$H$52="Muy Alta",'Mapa final'!$L$52="Moderado"),CONCATENATE("R",'Mapa final'!$A$52),"")</f>
        <v/>
      </c>
      <c r="Y10" s="583"/>
      <c r="Z10" s="583" t="str">
        <f>IF(AND('Mapa final'!$H$58="Muy Alta",'Mapa final'!$L$58="Moderado"),CONCATENATE("R",'Mapa final'!$A$58),"")</f>
        <v/>
      </c>
      <c r="AA10" s="584"/>
      <c r="AB10" s="581" t="str">
        <f>IF(AND('Mapa final'!$H$46="Muy Alta",'Mapa final'!$L$46="Mayor"),CONCATENATE("R",'Mapa final'!$A$46),"")</f>
        <v/>
      </c>
      <c r="AC10" s="582"/>
      <c r="AD10" s="583" t="str">
        <f>IF(AND('Mapa final'!$H$52="Muy Alta",'Mapa final'!$L$52="Mayor"),CONCATENATE("R",'Mapa final'!$A$52),"")</f>
        <v/>
      </c>
      <c r="AE10" s="583"/>
      <c r="AF10" s="583" t="str">
        <f>IF(AND('Mapa final'!$H$58="Muy Alta",'Mapa final'!$L$58="Mayor"),CONCATENATE("R",'Mapa final'!$A$58),"")</f>
        <v/>
      </c>
      <c r="AG10" s="584"/>
      <c r="AH10" s="572" t="str">
        <f>IF(AND('Mapa final'!$H$46="Muy Alta",'Mapa final'!$L$46="Catastrófico"),CONCATENATE("R",'Mapa final'!$A$46),"")</f>
        <v/>
      </c>
      <c r="AI10" s="573"/>
      <c r="AJ10" s="573" t="str">
        <f>IF(AND('Mapa final'!$H$52="Muy Alta",'Mapa final'!$L$52="Catastrófico"),CONCATENATE("R",'Mapa final'!$A$52),"")</f>
        <v/>
      </c>
      <c r="AK10" s="573"/>
      <c r="AL10" s="573" t="str">
        <f>IF(AND('Mapa final'!$H$58="Muy Alta",'Mapa final'!$L$58="Catastrófico"),CONCATENATE("R",'Mapa final'!$A$58),"")</f>
        <v/>
      </c>
      <c r="AM10" s="574"/>
      <c r="AN10" s="70"/>
      <c r="AO10" s="608"/>
      <c r="AP10" s="609"/>
      <c r="AQ10" s="609"/>
      <c r="AR10" s="609"/>
      <c r="AS10" s="609"/>
      <c r="AT10" s="61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35">
      <c r="A11" s="70"/>
      <c r="B11" s="603"/>
      <c r="C11" s="603"/>
      <c r="D11" s="604"/>
      <c r="E11" s="595"/>
      <c r="F11" s="596"/>
      <c r="G11" s="596"/>
      <c r="H11" s="596"/>
      <c r="I11" s="597"/>
      <c r="J11" s="581"/>
      <c r="K11" s="582"/>
      <c r="L11" s="583"/>
      <c r="M11" s="583"/>
      <c r="N11" s="583"/>
      <c r="O11" s="584"/>
      <c r="P11" s="581"/>
      <c r="Q11" s="582"/>
      <c r="R11" s="583"/>
      <c r="S11" s="583"/>
      <c r="T11" s="583"/>
      <c r="U11" s="584"/>
      <c r="V11" s="581"/>
      <c r="W11" s="582"/>
      <c r="X11" s="583"/>
      <c r="Y11" s="583"/>
      <c r="Z11" s="583"/>
      <c r="AA11" s="584"/>
      <c r="AB11" s="581"/>
      <c r="AC11" s="582"/>
      <c r="AD11" s="583"/>
      <c r="AE11" s="583"/>
      <c r="AF11" s="583"/>
      <c r="AG11" s="584"/>
      <c r="AH11" s="572"/>
      <c r="AI11" s="573"/>
      <c r="AJ11" s="573"/>
      <c r="AK11" s="573"/>
      <c r="AL11" s="573"/>
      <c r="AM11" s="574"/>
      <c r="AN11" s="70"/>
      <c r="AO11" s="608"/>
      <c r="AP11" s="609"/>
      <c r="AQ11" s="609"/>
      <c r="AR11" s="609"/>
      <c r="AS11" s="609"/>
      <c r="AT11" s="61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35">
      <c r="A12" s="70"/>
      <c r="B12" s="603"/>
      <c r="C12" s="603"/>
      <c r="D12" s="604"/>
      <c r="E12" s="595"/>
      <c r="F12" s="596"/>
      <c r="G12" s="596"/>
      <c r="H12" s="596"/>
      <c r="I12" s="597"/>
      <c r="J12" s="581" t="str">
        <f>IF(AND('Mapa final'!$H$64="Muy Alta",'Mapa final'!$L$64="Leve"),CONCATENATE("R",'Mapa final'!$A$64),"")</f>
        <v/>
      </c>
      <c r="K12" s="582"/>
      <c r="L12" s="583" t="str">
        <f>IF(AND('Mapa final'!$H$70="Muy Alta",'Mapa final'!$L$70="Leve"),CONCATENATE("R",'Mapa final'!$A$70),"")</f>
        <v/>
      </c>
      <c r="M12" s="583"/>
      <c r="N12" s="583" t="str">
        <f>IF(AND('Mapa final'!$H$76="Muy Alta",'Mapa final'!$L$76="Leve"),CONCATENATE("R",'Mapa final'!$A$76),"")</f>
        <v/>
      </c>
      <c r="O12" s="584"/>
      <c r="P12" s="581" t="str">
        <f>IF(AND('Mapa final'!$H$64="Muy Alta",'Mapa final'!$L$64="Menor"),CONCATENATE("R",'Mapa final'!$A$64),"")</f>
        <v/>
      </c>
      <c r="Q12" s="582"/>
      <c r="R12" s="583" t="str">
        <f>IF(AND('Mapa final'!$H$70="Muy Alta",'Mapa final'!$L$70="Menor"),CONCATENATE("R",'Mapa final'!$A$70),"")</f>
        <v/>
      </c>
      <c r="S12" s="583"/>
      <c r="T12" s="583" t="str">
        <f>IF(AND('Mapa final'!$H$76="Muy Alta",'Mapa final'!$L$76="Menor"),CONCATENATE("R",'Mapa final'!$A$76),"")</f>
        <v/>
      </c>
      <c r="U12" s="584"/>
      <c r="V12" s="581" t="str">
        <f>IF(AND('Mapa final'!$H$64="Muy Alta",'Mapa final'!$L$64="Moderado"),CONCATENATE("R",'Mapa final'!$A$64),"")</f>
        <v/>
      </c>
      <c r="W12" s="582"/>
      <c r="X12" s="583" t="str">
        <f>IF(AND('Mapa final'!$H$70="Muy Alta",'Mapa final'!$L$70="Moderado"),CONCATENATE("R",'Mapa final'!$A$70),"")</f>
        <v/>
      </c>
      <c r="Y12" s="583"/>
      <c r="Z12" s="583" t="str">
        <f>IF(AND('Mapa final'!$H$76="Muy Alta",'Mapa final'!$L$76="Moderado"),CONCATENATE("R",'Mapa final'!$A$76),"")</f>
        <v/>
      </c>
      <c r="AA12" s="584"/>
      <c r="AB12" s="581" t="str">
        <f>IF(AND('Mapa final'!$H$64="Muy Alta",'Mapa final'!$L$64="Mayor"),CONCATENATE("R",'Mapa final'!$A$64),"")</f>
        <v/>
      </c>
      <c r="AC12" s="582"/>
      <c r="AD12" s="583" t="str">
        <f>IF(AND('Mapa final'!$H$70="Muy Alta",'Mapa final'!$L$70="Mayor"),CONCATENATE("R",'Mapa final'!$A$70),"")</f>
        <v/>
      </c>
      <c r="AE12" s="583"/>
      <c r="AF12" s="583" t="str">
        <f>IF(AND('Mapa final'!$H$76="Muy Alta",'Mapa final'!$L$76="Mayor"),CONCATENATE("R",'Mapa final'!$A$76),"")</f>
        <v/>
      </c>
      <c r="AG12" s="584"/>
      <c r="AH12" s="572" t="str">
        <f>IF(AND('Mapa final'!$H$64="Muy Alta",'Mapa final'!$L$64="Catastrófico"),CONCATENATE("R",'Mapa final'!$A$64),"")</f>
        <v/>
      </c>
      <c r="AI12" s="573"/>
      <c r="AJ12" s="573" t="str">
        <f>IF(AND('Mapa final'!$H$70="Muy Alta",'Mapa final'!$L$70="Catastrófico"),CONCATENATE("R",'Mapa final'!$A$70),"")</f>
        <v/>
      </c>
      <c r="AK12" s="573"/>
      <c r="AL12" s="573" t="str">
        <f>IF(AND('Mapa final'!$H$76="Muy Alta",'Mapa final'!$L$76="Catastrófico"),CONCATENATE("R",'Mapa final'!$A$76),"")</f>
        <v/>
      </c>
      <c r="AM12" s="574"/>
      <c r="AN12" s="70"/>
      <c r="AO12" s="608"/>
      <c r="AP12" s="609"/>
      <c r="AQ12" s="609"/>
      <c r="AR12" s="609"/>
      <c r="AS12" s="609"/>
      <c r="AT12" s="61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4">
      <c r="A13" s="70"/>
      <c r="B13" s="603"/>
      <c r="C13" s="603"/>
      <c r="D13" s="604"/>
      <c r="E13" s="598"/>
      <c r="F13" s="599"/>
      <c r="G13" s="599"/>
      <c r="H13" s="599"/>
      <c r="I13" s="600"/>
      <c r="J13" s="581"/>
      <c r="K13" s="582"/>
      <c r="L13" s="582"/>
      <c r="M13" s="582"/>
      <c r="N13" s="582"/>
      <c r="O13" s="584"/>
      <c r="P13" s="581"/>
      <c r="Q13" s="582"/>
      <c r="R13" s="582"/>
      <c r="S13" s="582"/>
      <c r="T13" s="582"/>
      <c r="U13" s="584"/>
      <c r="V13" s="581"/>
      <c r="W13" s="582"/>
      <c r="X13" s="582"/>
      <c r="Y13" s="582"/>
      <c r="Z13" s="582"/>
      <c r="AA13" s="584"/>
      <c r="AB13" s="581"/>
      <c r="AC13" s="582"/>
      <c r="AD13" s="582"/>
      <c r="AE13" s="582"/>
      <c r="AF13" s="582"/>
      <c r="AG13" s="584"/>
      <c r="AH13" s="575"/>
      <c r="AI13" s="576"/>
      <c r="AJ13" s="576"/>
      <c r="AK13" s="576"/>
      <c r="AL13" s="576"/>
      <c r="AM13" s="577"/>
      <c r="AN13" s="70"/>
      <c r="AO13" s="611"/>
      <c r="AP13" s="612"/>
      <c r="AQ13" s="612"/>
      <c r="AR13" s="612"/>
      <c r="AS13" s="612"/>
      <c r="AT13" s="613"/>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35">
      <c r="A14" s="70"/>
      <c r="B14" s="603"/>
      <c r="C14" s="603"/>
      <c r="D14" s="604"/>
      <c r="E14" s="592" t="s">
        <v>112</v>
      </c>
      <c r="F14" s="593"/>
      <c r="G14" s="593"/>
      <c r="H14" s="593"/>
      <c r="I14" s="593"/>
      <c r="J14" s="569" t="str">
        <f>IF(AND('Mapa final'!$H$10="Alta",'Mapa final'!$L$10="Leve"),CONCATENATE("R",'Mapa final'!$A$10),"")</f>
        <v/>
      </c>
      <c r="K14" s="570"/>
      <c r="L14" s="570" t="str">
        <f>IF(AND('Mapa final'!$H$16="Alta",'Mapa final'!$L$16="Leve"),CONCATENATE("R",'Mapa final'!$A$16),"")</f>
        <v/>
      </c>
      <c r="M14" s="570"/>
      <c r="N14" s="570" t="str">
        <f>IF(AND('Mapa final'!$H$22="Alta",'Mapa final'!$L$22="Leve"),CONCATENATE("R",'Mapa final'!$A$22),"")</f>
        <v/>
      </c>
      <c r="O14" s="571"/>
      <c r="P14" s="569" t="str">
        <f>IF(AND('Mapa final'!$H$10="Alta",'Mapa final'!$L$10="Menor"),CONCATENATE("R",'Mapa final'!$A$10),"")</f>
        <v/>
      </c>
      <c r="Q14" s="570"/>
      <c r="R14" s="570" t="str">
        <f>IF(AND('Mapa final'!$H$16="Alta",'Mapa final'!$L$16="Menor"),CONCATENATE("R",'Mapa final'!$A$16),"")</f>
        <v/>
      </c>
      <c r="S14" s="570"/>
      <c r="T14" s="570" t="str">
        <f>IF(AND('Mapa final'!$H$22="Alta",'Mapa final'!$L$22="Menor"),CONCATENATE("R",'Mapa final'!$A$22),"")</f>
        <v/>
      </c>
      <c r="U14" s="571"/>
      <c r="V14" s="588" t="str">
        <f>IF(AND('Mapa final'!$H$10="Alta",'Mapa final'!$L$10="Moderado"),CONCATENATE("R",'Mapa final'!$A$10),"")</f>
        <v/>
      </c>
      <c r="W14" s="589"/>
      <c r="X14" s="589" t="str">
        <f>IF(AND('Mapa final'!$H$16="Alta",'Mapa final'!$L$16="Moderado"),CONCATENATE("R",'Mapa final'!$A$16),"")</f>
        <v/>
      </c>
      <c r="Y14" s="589"/>
      <c r="Z14" s="589" t="str">
        <f>IF(AND('Mapa final'!$H$22="Alta",'Mapa final'!$L$22="Moderado"),CONCATENATE("R",'Mapa final'!$A$22),"")</f>
        <v/>
      </c>
      <c r="AA14" s="590"/>
      <c r="AB14" s="588" t="str">
        <f>IF(AND('Mapa final'!$H$10="Alta",'Mapa final'!$L$10="Mayor"),CONCATENATE("R",'Mapa final'!$A$10),"")</f>
        <v/>
      </c>
      <c r="AC14" s="589"/>
      <c r="AD14" s="589" t="str">
        <f>IF(AND('Mapa final'!$H$16="Alta",'Mapa final'!$L$16="Mayor"),CONCATENATE("R",'Mapa final'!$A$16),"")</f>
        <v/>
      </c>
      <c r="AE14" s="589"/>
      <c r="AF14" s="589" t="str">
        <f>IF(AND('Mapa final'!$H$22="Alta",'Mapa final'!$L$22="Mayor"),CONCATENATE("R",'Mapa final'!$A$22),"")</f>
        <v/>
      </c>
      <c r="AG14" s="590"/>
      <c r="AH14" s="578" t="str">
        <f>IF(AND('Mapa final'!$H$10="Alta",'Mapa final'!$L$10="Catastrófico"),CONCATENATE("R",'Mapa final'!$A$10),"")</f>
        <v/>
      </c>
      <c r="AI14" s="579"/>
      <c r="AJ14" s="579" t="str">
        <f>IF(AND('Mapa final'!$H$16="Alta",'Mapa final'!$L$16="Catastrófico"),CONCATENATE("R",'Mapa final'!$A$16),"")</f>
        <v/>
      </c>
      <c r="AK14" s="579"/>
      <c r="AL14" s="579" t="str">
        <f>IF(AND('Mapa final'!$H$22="Alta",'Mapa final'!$L$22="Catastrófico"),CONCATENATE("R",'Mapa final'!$A$22),"")</f>
        <v/>
      </c>
      <c r="AM14" s="580"/>
      <c r="AN14" s="70"/>
      <c r="AO14" s="614" t="s">
        <v>77</v>
      </c>
      <c r="AP14" s="615"/>
      <c r="AQ14" s="615"/>
      <c r="AR14" s="615"/>
      <c r="AS14" s="615"/>
      <c r="AT14" s="616"/>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35">
      <c r="A15" s="70"/>
      <c r="B15" s="603"/>
      <c r="C15" s="603"/>
      <c r="D15" s="604"/>
      <c r="E15" s="595"/>
      <c r="F15" s="596"/>
      <c r="G15" s="596"/>
      <c r="H15" s="596"/>
      <c r="I15" s="601"/>
      <c r="J15" s="563"/>
      <c r="K15" s="564"/>
      <c r="L15" s="564"/>
      <c r="M15" s="564"/>
      <c r="N15" s="564"/>
      <c r="O15" s="565"/>
      <c r="P15" s="563"/>
      <c r="Q15" s="564"/>
      <c r="R15" s="564"/>
      <c r="S15" s="564"/>
      <c r="T15" s="564"/>
      <c r="U15" s="565"/>
      <c r="V15" s="581"/>
      <c r="W15" s="582"/>
      <c r="X15" s="582"/>
      <c r="Y15" s="582"/>
      <c r="Z15" s="582"/>
      <c r="AA15" s="584"/>
      <c r="AB15" s="581"/>
      <c r="AC15" s="582"/>
      <c r="AD15" s="582"/>
      <c r="AE15" s="582"/>
      <c r="AF15" s="582"/>
      <c r="AG15" s="584"/>
      <c r="AH15" s="572"/>
      <c r="AI15" s="573"/>
      <c r="AJ15" s="573"/>
      <c r="AK15" s="573"/>
      <c r="AL15" s="573"/>
      <c r="AM15" s="574"/>
      <c r="AN15" s="70"/>
      <c r="AO15" s="617"/>
      <c r="AP15" s="618"/>
      <c r="AQ15" s="618"/>
      <c r="AR15" s="618"/>
      <c r="AS15" s="618"/>
      <c r="AT15" s="61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35">
      <c r="A16" s="70"/>
      <c r="B16" s="603"/>
      <c r="C16" s="603"/>
      <c r="D16" s="604"/>
      <c r="E16" s="595"/>
      <c r="F16" s="596"/>
      <c r="G16" s="596"/>
      <c r="H16" s="596"/>
      <c r="I16" s="601"/>
      <c r="J16" s="563" t="str">
        <f>IF(AND('Mapa final'!$H$28="Alta",'Mapa final'!$L$28="Leve"),CONCATENATE("R",'Mapa final'!$A$28),"")</f>
        <v/>
      </c>
      <c r="K16" s="564"/>
      <c r="L16" s="564" t="str">
        <f>IF(AND('Mapa final'!$H$34="Alta",'Mapa final'!$L$34="Leve"),CONCATENATE("R",'Mapa final'!$A$34),"")</f>
        <v/>
      </c>
      <c r="M16" s="564"/>
      <c r="N16" s="564" t="str">
        <f>IF(AND('Mapa final'!$H$40="Alta",'Mapa final'!$L$40="Leve"),CONCATENATE("R",'Mapa final'!$A$40),"")</f>
        <v/>
      </c>
      <c r="O16" s="565"/>
      <c r="P16" s="563" t="str">
        <f>IF(AND('Mapa final'!$H$28="Alta",'Mapa final'!$L$28="Menor"),CONCATENATE("R",'Mapa final'!$A$28),"")</f>
        <v/>
      </c>
      <c r="Q16" s="564"/>
      <c r="R16" s="564" t="str">
        <f>IF(AND('Mapa final'!$H$34="Alta",'Mapa final'!$L$34="Menor"),CONCATENATE("R",'Mapa final'!$A$34),"")</f>
        <v/>
      </c>
      <c r="S16" s="564"/>
      <c r="T16" s="564" t="str">
        <f>IF(AND('Mapa final'!$H$40="Alta",'Mapa final'!$L$40="Menor"),CONCATENATE("R",'Mapa final'!$A$40),"")</f>
        <v/>
      </c>
      <c r="U16" s="565"/>
      <c r="V16" s="581" t="str">
        <f>IF(AND('Mapa final'!$H$28="Alta",'Mapa final'!$L$28="Moderado"),CONCATENATE("R",'Mapa final'!$A$28),"")</f>
        <v/>
      </c>
      <c r="W16" s="582"/>
      <c r="X16" s="583" t="str">
        <f>IF(AND('Mapa final'!$H$34="Alta",'Mapa final'!$L$34="Moderado"),CONCATENATE("R",'Mapa final'!$A$34),"")</f>
        <v/>
      </c>
      <c r="Y16" s="583"/>
      <c r="Z16" s="583" t="str">
        <f>IF(AND('Mapa final'!$H$40="Alta",'Mapa final'!$L$40="Moderado"),CONCATENATE("R",'Mapa final'!$A$40),"")</f>
        <v/>
      </c>
      <c r="AA16" s="584"/>
      <c r="AB16" s="581" t="str">
        <f>IF(AND('Mapa final'!$H$28="Alta",'Mapa final'!$L$28="Mayor"),CONCATENATE("R",'Mapa final'!$A$28),"")</f>
        <v/>
      </c>
      <c r="AC16" s="582"/>
      <c r="AD16" s="583" t="str">
        <f>IF(AND('Mapa final'!$H$34="Alta",'Mapa final'!$L$34="Mayor"),CONCATENATE("R",'Mapa final'!$A$34),"")</f>
        <v/>
      </c>
      <c r="AE16" s="583"/>
      <c r="AF16" s="583" t="str">
        <f>IF(AND('Mapa final'!$H$40="Alta",'Mapa final'!$L$40="Mayor"),CONCATENATE("R",'Mapa final'!$A$40),"")</f>
        <v/>
      </c>
      <c r="AG16" s="584"/>
      <c r="AH16" s="572" t="str">
        <f>IF(AND('Mapa final'!$H$28="Alta",'Mapa final'!$L$28="Catastrófico"),CONCATENATE("R",'Mapa final'!$A$28),"")</f>
        <v/>
      </c>
      <c r="AI16" s="573"/>
      <c r="AJ16" s="573" t="str">
        <f>IF(AND('Mapa final'!$H$34="Alta",'Mapa final'!$L$34="Catastrófico"),CONCATENATE("R",'Mapa final'!$A$34),"")</f>
        <v/>
      </c>
      <c r="AK16" s="573"/>
      <c r="AL16" s="573" t="str">
        <f>IF(AND('Mapa final'!$H$40="Alta",'Mapa final'!$L$40="Catastrófico"),CONCATENATE("R",'Mapa final'!$A$40),"")</f>
        <v/>
      </c>
      <c r="AM16" s="574"/>
      <c r="AN16" s="70"/>
      <c r="AO16" s="617"/>
      <c r="AP16" s="618"/>
      <c r="AQ16" s="618"/>
      <c r="AR16" s="618"/>
      <c r="AS16" s="618"/>
      <c r="AT16" s="61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35">
      <c r="A17" s="70"/>
      <c r="B17" s="603"/>
      <c r="C17" s="603"/>
      <c r="D17" s="604"/>
      <c r="E17" s="595"/>
      <c r="F17" s="596"/>
      <c r="G17" s="596"/>
      <c r="H17" s="596"/>
      <c r="I17" s="601"/>
      <c r="J17" s="563"/>
      <c r="K17" s="564"/>
      <c r="L17" s="564"/>
      <c r="M17" s="564"/>
      <c r="N17" s="564"/>
      <c r="O17" s="565"/>
      <c r="P17" s="563"/>
      <c r="Q17" s="564"/>
      <c r="R17" s="564"/>
      <c r="S17" s="564"/>
      <c r="T17" s="564"/>
      <c r="U17" s="565"/>
      <c r="V17" s="581"/>
      <c r="W17" s="582"/>
      <c r="X17" s="583"/>
      <c r="Y17" s="583"/>
      <c r="Z17" s="583"/>
      <c r="AA17" s="584"/>
      <c r="AB17" s="581"/>
      <c r="AC17" s="582"/>
      <c r="AD17" s="583"/>
      <c r="AE17" s="583"/>
      <c r="AF17" s="583"/>
      <c r="AG17" s="584"/>
      <c r="AH17" s="572"/>
      <c r="AI17" s="573"/>
      <c r="AJ17" s="573"/>
      <c r="AK17" s="573"/>
      <c r="AL17" s="573"/>
      <c r="AM17" s="574"/>
      <c r="AN17" s="70"/>
      <c r="AO17" s="617"/>
      <c r="AP17" s="618"/>
      <c r="AQ17" s="618"/>
      <c r="AR17" s="618"/>
      <c r="AS17" s="618"/>
      <c r="AT17" s="619"/>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35">
      <c r="A18" s="70"/>
      <c r="B18" s="603"/>
      <c r="C18" s="603"/>
      <c r="D18" s="604"/>
      <c r="E18" s="595"/>
      <c r="F18" s="596"/>
      <c r="G18" s="596"/>
      <c r="H18" s="596"/>
      <c r="I18" s="601"/>
      <c r="J18" s="563" t="str">
        <f>IF(AND('Mapa final'!$H$46="Alta",'Mapa final'!$L$46="Leve"),CONCATENATE("R",'Mapa final'!$A$46),"")</f>
        <v/>
      </c>
      <c r="K18" s="564"/>
      <c r="L18" s="564" t="str">
        <f>IF(AND('Mapa final'!$H$52="Alta",'Mapa final'!$L$52="Leve"),CONCATENATE("R",'Mapa final'!$A$52),"")</f>
        <v/>
      </c>
      <c r="M18" s="564"/>
      <c r="N18" s="564" t="str">
        <f>IF(AND('Mapa final'!$H$58="Alta",'Mapa final'!$L$58="Leve"),CONCATENATE("R",'Mapa final'!$A$58),"")</f>
        <v/>
      </c>
      <c r="O18" s="565"/>
      <c r="P18" s="563" t="str">
        <f>IF(AND('Mapa final'!$H$46="Alta",'Mapa final'!$L$46="Menor"),CONCATENATE("R",'Mapa final'!$A$46),"")</f>
        <v/>
      </c>
      <c r="Q18" s="564"/>
      <c r="R18" s="564" t="str">
        <f>IF(AND('Mapa final'!$H$52="Alta",'Mapa final'!$L$52="Menor"),CONCATENATE("R",'Mapa final'!$A$52),"")</f>
        <v/>
      </c>
      <c r="S18" s="564"/>
      <c r="T18" s="564" t="str">
        <f>IF(AND('Mapa final'!$H$58="Alta",'Mapa final'!$L$58="Menor"),CONCATENATE("R",'Mapa final'!$A$58),"")</f>
        <v/>
      </c>
      <c r="U18" s="565"/>
      <c r="V18" s="581" t="str">
        <f>IF(AND('Mapa final'!$H$46="Alta",'Mapa final'!$L$46="Moderado"),CONCATENATE("R",'Mapa final'!$A$46),"")</f>
        <v/>
      </c>
      <c r="W18" s="582"/>
      <c r="X18" s="583" t="str">
        <f>IF(AND('Mapa final'!$H$52="Alta",'Mapa final'!$L$52="Moderado"),CONCATENATE("R",'Mapa final'!$A$52),"")</f>
        <v/>
      </c>
      <c r="Y18" s="583"/>
      <c r="Z18" s="583" t="str">
        <f>IF(AND('Mapa final'!$H$58="Alta",'Mapa final'!$L$58="Moderado"),CONCATENATE("R",'Mapa final'!$A$58),"")</f>
        <v/>
      </c>
      <c r="AA18" s="584"/>
      <c r="AB18" s="581" t="str">
        <f>IF(AND('Mapa final'!$H$46="Alta",'Mapa final'!$L$46="Mayor"),CONCATENATE("R",'Mapa final'!$A$46),"")</f>
        <v/>
      </c>
      <c r="AC18" s="582"/>
      <c r="AD18" s="583" t="str">
        <f>IF(AND('Mapa final'!$H$52="Alta",'Mapa final'!$L$52="Mayor"),CONCATENATE("R",'Mapa final'!$A$52),"")</f>
        <v/>
      </c>
      <c r="AE18" s="583"/>
      <c r="AF18" s="583" t="str">
        <f>IF(AND('Mapa final'!$H$58="Alta",'Mapa final'!$L$58="Mayor"),CONCATENATE("R",'Mapa final'!$A$58),"")</f>
        <v/>
      </c>
      <c r="AG18" s="584"/>
      <c r="AH18" s="572" t="str">
        <f>IF(AND('Mapa final'!$H$46="Alta",'Mapa final'!$L$46="Catastrófico"),CONCATENATE("R",'Mapa final'!$A$46),"")</f>
        <v/>
      </c>
      <c r="AI18" s="573"/>
      <c r="AJ18" s="573" t="str">
        <f>IF(AND('Mapa final'!$H$52="Alta",'Mapa final'!$L$52="Catastrófico"),CONCATENATE("R",'Mapa final'!$A$52),"")</f>
        <v/>
      </c>
      <c r="AK18" s="573"/>
      <c r="AL18" s="573" t="str">
        <f>IF(AND('Mapa final'!$H$58="Alta",'Mapa final'!$L$58="Catastrófico"),CONCATENATE("R",'Mapa final'!$A$58),"")</f>
        <v/>
      </c>
      <c r="AM18" s="574"/>
      <c r="AN18" s="70"/>
      <c r="AO18" s="617"/>
      <c r="AP18" s="618"/>
      <c r="AQ18" s="618"/>
      <c r="AR18" s="618"/>
      <c r="AS18" s="618"/>
      <c r="AT18" s="619"/>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35">
      <c r="A19" s="70"/>
      <c r="B19" s="603"/>
      <c r="C19" s="603"/>
      <c r="D19" s="604"/>
      <c r="E19" s="595"/>
      <c r="F19" s="596"/>
      <c r="G19" s="596"/>
      <c r="H19" s="596"/>
      <c r="I19" s="601"/>
      <c r="J19" s="563"/>
      <c r="K19" s="564"/>
      <c r="L19" s="564"/>
      <c r="M19" s="564"/>
      <c r="N19" s="564"/>
      <c r="O19" s="565"/>
      <c r="P19" s="563"/>
      <c r="Q19" s="564"/>
      <c r="R19" s="564"/>
      <c r="S19" s="564"/>
      <c r="T19" s="564"/>
      <c r="U19" s="565"/>
      <c r="V19" s="581"/>
      <c r="W19" s="582"/>
      <c r="X19" s="583"/>
      <c r="Y19" s="583"/>
      <c r="Z19" s="583"/>
      <c r="AA19" s="584"/>
      <c r="AB19" s="581"/>
      <c r="AC19" s="582"/>
      <c r="AD19" s="583"/>
      <c r="AE19" s="583"/>
      <c r="AF19" s="583"/>
      <c r="AG19" s="584"/>
      <c r="AH19" s="572"/>
      <c r="AI19" s="573"/>
      <c r="AJ19" s="573"/>
      <c r="AK19" s="573"/>
      <c r="AL19" s="573"/>
      <c r="AM19" s="574"/>
      <c r="AN19" s="70"/>
      <c r="AO19" s="617"/>
      <c r="AP19" s="618"/>
      <c r="AQ19" s="618"/>
      <c r="AR19" s="618"/>
      <c r="AS19" s="618"/>
      <c r="AT19" s="619"/>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35">
      <c r="A20" s="70"/>
      <c r="B20" s="603"/>
      <c r="C20" s="603"/>
      <c r="D20" s="604"/>
      <c r="E20" s="595"/>
      <c r="F20" s="596"/>
      <c r="G20" s="596"/>
      <c r="H20" s="596"/>
      <c r="I20" s="601"/>
      <c r="J20" s="563" t="str">
        <f>IF(AND('Mapa final'!$H$64="Alta",'Mapa final'!$L$64="Leve"),CONCATENATE("R",'Mapa final'!$A$64),"")</f>
        <v/>
      </c>
      <c r="K20" s="564"/>
      <c r="L20" s="564" t="str">
        <f>IF(AND('Mapa final'!$H$70="Alta",'Mapa final'!$L$70="Leve"),CONCATENATE("R",'Mapa final'!$A$70),"")</f>
        <v/>
      </c>
      <c r="M20" s="564"/>
      <c r="N20" s="564" t="str">
        <f>IF(AND('Mapa final'!$H$76="Alta",'Mapa final'!$L$76="Leve"),CONCATENATE("R",'Mapa final'!$A$76),"")</f>
        <v/>
      </c>
      <c r="O20" s="565"/>
      <c r="P20" s="563" t="str">
        <f>IF(AND('Mapa final'!$H$64="Alta",'Mapa final'!$L$64="Menor"),CONCATENATE("R",'Mapa final'!$A$64),"")</f>
        <v/>
      </c>
      <c r="Q20" s="564"/>
      <c r="R20" s="564" t="str">
        <f>IF(AND('Mapa final'!$H$70="Alta",'Mapa final'!$L$70="Menor"),CONCATENATE("R",'Mapa final'!$A$70),"")</f>
        <v/>
      </c>
      <c r="S20" s="564"/>
      <c r="T20" s="564" t="str">
        <f>IF(AND('Mapa final'!$H$76="Alta",'Mapa final'!$L$76="Menor"),CONCATENATE("R",'Mapa final'!$A$76),"")</f>
        <v/>
      </c>
      <c r="U20" s="565"/>
      <c r="V20" s="581" t="str">
        <f>IF(AND('Mapa final'!$H$64="Alta",'Mapa final'!$L$64="Moderado"),CONCATENATE("R",'Mapa final'!$A$64),"")</f>
        <v/>
      </c>
      <c r="W20" s="582"/>
      <c r="X20" s="583" t="str">
        <f>IF(AND('Mapa final'!$H$70="Alta",'Mapa final'!$L$70="Moderado"),CONCATENATE("R",'Mapa final'!$A$70),"")</f>
        <v/>
      </c>
      <c r="Y20" s="583"/>
      <c r="Z20" s="583" t="str">
        <f>IF(AND('Mapa final'!$H$76="Alta",'Mapa final'!$L$76="Moderado"),CONCATENATE("R",'Mapa final'!$A$76),"")</f>
        <v/>
      </c>
      <c r="AA20" s="584"/>
      <c r="AB20" s="581" t="str">
        <f>IF(AND('Mapa final'!$H$64="Alta",'Mapa final'!$L$64="Mayor"),CONCATENATE("R",'Mapa final'!$A$64),"")</f>
        <v/>
      </c>
      <c r="AC20" s="582"/>
      <c r="AD20" s="583" t="str">
        <f>IF(AND('Mapa final'!$H$70="Alta",'Mapa final'!$L$70="Mayor"),CONCATENATE("R",'Mapa final'!$A$70),"")</f>
        <v/>
      </c>
      <c r="AE20" s="583"/>
      <c r="AF20" s="583" t="str">
        <f>IF(AND('Mapa final'!$H$76="Alta",'Mapa final'!$L$76="Mayor"),CONCATENATE("R",'Mapa final'!$A$76),"")</f>
        <v/>
      </c>
      <c r="AG20" s="584"/>
      <c r="AH20" s="572" t="str">
        <f>IF(AND('Mapa final'!$H$64="Alta",'Mapa final'!$L$64="Catastrófico"),CONCATENATE("R",'Mapa final'!$A$64),"")</f>
        <v/>
      </c>
      <c r="AI20" s="573"/>
      <c r="AJ20" s="573" t="str">
        <f>IF(AND('Mapa final'!$H$70="Alta",'Mapa final'!$L$70="Catastrófico"),CONCATENATE("R",'Mapa final'!$A$70),"")</f>
        <v/>
      </c>
      <c r="AK20" s="573"/>
      <c r="AL20" s="573" t="str">
        <f>IF(AND('Mapa final'!$H$76="Alta",'Mapa final'!$L$76="Catastrófico"),CONCATENATE("R",'Mapa final'!$A$76),"")</f>
        <v/>
      </c>
      <c r="AM20" s="574"/>
      <c r="AN20" s="70"/>
      <c r="AO20" s="617"/>
      <c r="AP20" s="618"/>
      <c r="AQ20" s="618"/>
      <c r="AR20" s="618"/>
      <c r="AS20" s="618"/>
      <c r="AT20" s="619"/>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4">
      <c r="A21" s="70"/>
      <c r="B21" s="603"/>
      <c r="C21" s="603"/>
      <c r="D21" s="604"/>
      <c r="E21" s="598"/>
      <c r="F21" s="599"/>
      <c r="G21" s="599"/>
      <c r="H21" s="599"/>
      <c r="I21" s="599"/>
      <c r="J21" s="566"/>
      <c r="K21" s="567"/>
      <c r="L21" s="567"/>
      <c r="M21" s="567"/>
      <c r="N21" s="567"/>
      <c r="O21" s="568"/>
      <c r="P21" s="566"/>
      <c r="Q21" s="567"/>
      <c r="R21" s="567"/>
      <c r="S21" s="567"/>
      <c r="T21" s="567"/>
      <c r="U21" s="568"/>
      <c r="V21" s="585"/>
      <c r="W21" s="586"/>
      <c r="X21" s="586"/>
      <c r="Y21" s="586"/>
      <c r="Z21" s="586"/>
      <c r="AA21" s="587"/>
      <c r="AB21" s="585"/>
      <c r="AC21" s="586"/>
      <c r="AD21" s="586"/>
      <c r="AE21" s="586"/>
      <c r="AF21" s="586"/>
      <c r="AG21" s="587"/>
      <c r="AH21" s="575"/>
      <c r="AI21" s="576"/>
      <c r="AJ21" s="576"/>
      <c r="AK21" s="576"/>
      <c r="AL21" s="576"/>
      <c r="AM21" s="577"/>
      <c r="AN21" s="70"/>
      <c r="AO21" s="620"/>
      <c r="AP21" s="621"/>
      <c r="AQ21" s="621"/>
      <c r="AR21" s="621"/>
      <c r="AS21" s="621"/>
      <c r="AT21" s="622"/>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x14ac:dyDescent="0.35">
      <c r="A22" s="70"/>
      <c r="B22" s="603"/>
      <c r="C22" s="603"/>
      <c r="D22" s="604"/>
      <c r="E22" s="592" t="s">
        <v>114</v>
      </c>
      <c r="F22" s="593"/>
      <c r="G22" s="593"/>
      <c r="H22" s="593"/>
      <c r="I22" s="594"/>
      <c r="J22" s="569" t="str">
        <f>IF(AND('Mapa final'!$H$10="Media",'Mapa final'!$L$10="Leve"),CONCATENATE("R",'Mapa final'!$A$10),"")</f>
        <v/>
      </c>
      <c r="K22" s="570"/>
      <c r="L22" s="570" t="str">
        <f>IF(AND('Mapa final'!$H$16="Media",'Mapa final'!$L$16="Leve"),CONCATENATE("R",'Mapa final'!$A$16),"")</f>
        <v/>
      </c>
      <c r="M22" s="570"/>
      <c r="N22" s="570" t="str">
        <f>IF(AND('Mapa final'!$H$22="Media",'Mapa final'!$L$22="Leve"),CONCATENATE("R",'Mapa final'!$A$22),"")</f>
        <v/>
      </c>
      <c r="O22" s="571"/>
      <c r="P22" s="569" t="str">
        <f>IF(AND('Mapa final'!$H$10="Media",'Mapa final'!$L$10="Menor"),CONCATENATE("R",'Mapa final'!$A$10),"")</f>
        <v/>
      </c>
      <c r="Q22" s="570"/>
      <c r="R22" s="570" t="str">
        <f>IF(AND('Mapa final'!$H$16="Media",'Mapa final'!$L$16="Menor"),CONCATENATE("R",'Mapa final'!$A$16),"")</f>
        <v/>
      </c>
      <c r="S22" s="570"/>
      <c r="T22" s="570" t="str">
        <f>IF(AND('Mapa final'!$H$22="Media",'Mapa final'!$L$22="Menor"),CONCATENATE("R",'Mapa final'!$A$22),"")</f>
        <v/>
      </c>
      <c r="U22" s="571"/>
      <c r="V22" s="569" t="str">
        <f>IF(AND('Mapa final'!$H$10="Media",'Mapa final'!$L$10="Moderado"),CONCATENATE("R",'Mapa final'!$A$10),"")</f>
        <v/>
      </c>
      <c r="W22" s="570"/>
      <c r="X22" s="570" t="str">
        <f>IF(AND('Mapa final'!$H$16="Media",'Mapa final'!$L$16="Moderado"),CONCATENATE("R",'Mapa final'!$A$16),"")</f>
        <v/>
      </c>
      <c r="Y22" s="570"/>
      <c r="Z22" s="570" t="str">
        <f>IF(AND('Mapa final'!$H$22="Media",'Mapa final'!$L$22="Moderado"),CONCATENATE("R",'Mapa final'!$A$22),"")</f>
        <v/>
      </c>
      <c r="AA22" s="571"/>
      <c r="AB22" s="588" t="str">
        <f>IF(AND('Mapa final'!$H$10="Media",'Mapa final'!$L$10="Mayor"),CONCATENATE("R",'Mapa final'!$A$10),"")</f>
        <v/>
      </c>
      <c r="AC22" s="589"/>
      <c r="AD22" s="589" t="str">
        <f>IF(AND('Mapa final'!$H$16="Media",'Mapa final'!$L$16="Mayor"),CONCATENATE("R",'Mapa final'!$A$16),"")</f>
        <v/>
      </c>
      <c r="AE22" s="589"/>
      <c r="AF22" s="589" t="str">
        <f>IF(AND('Mapa final'!$H$22="Media",'Mapa final'!$L$22="Mayor"),CONCATENATE("R",'Mapa final'!$A$22),"")</f>
        <v/>
      </c>
      <c r="AG22" s="590"/>
      <c r="AH22" s="578" t="str">
        <f>IF(AND('Mapa final'!$H$10="Media",'Mapa final'!$L$10="Catastrófico"),CONCATENATE("R",'Mapa final'!$A$10),"")</f>
        <v/>
      </c>
      <c r="AI22" s="579"/>
      <c r="AJ22" s="579" t="str">
        <f>IF(AND('Mapa final'!$H$16="Media",'Mapa final'!$L$16="Catastrófico"),CONCATENATE("R",'Mapa final'!$A$16),"")</f>
        <v/>
      </c>
      <c r="AK22" s="579"/>
      <c r="AL22" s="579" t="str">
        <f>IF(AND('Mapa final'!$H$22="Media",'Mapa final'!$L$22="Catastrófico"),CONCATENATE("R",'Mapa final'!$A$22),"")</f>
        <v/>
      </c>
      <c r="AM22" s="580"/>
      <c r="AN22" s="70"/>
      <c r="AO22" s="623" t="s">
        <v>78</v>
      </c>
      <c r="AP22" s="624"/>
      <c r="AQ22" s="624"/>
      <c r="AR22" s="624"/>
      <c r="AS22" s="624"/>
      <c r="AT22" s="625"/>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x14ac:dyDescent="0.35">
      <c r="A23" s="70"/>
      <c r="B23" s="603"/>
      <c r="C23" s="603"/>
      <c r="D23" s="604"/>
      <c r="E23" s="595"/>
      <c r="F23" s="596"/>
      <c r="G23" s="596"/>
      <c r="H23" s="596"/>
      <c r="I23" s="597"/>
      <c r="J23" s="563"/>
      <c r="K23" s="564"/>
      <c r="L23" s="564"/>
      <c r="M23" s="564"/>
      <c r="N23" s="564"/>
      <c r="O23" s="565"/>
      <c r="P23" s="563"/>
      <c r="Q23" s="564"/>
      <c r="R23" s="564"/>
      <c r="S23" s="564"/>
      <c r="T23" s="564"/>
      <c r="U23" s="565"/>
      <c r="V23" s="563"/>
      <c r="W23" s="564"/>
      <c r="X23" s="564"/>
      <c r="Y23" s="564"/>
      <c r="Z23" s="564"/>
      <c r="AA23" s="565"/>
      <c r="AB23" s="581"/>
      <c r="AC23" s="582"/>
      <c r="AD23" s="582"/>
      <c r="AE23" s="582"/>
      <c r="AF23" s="582"/>
      <c r="AG23" s="584"/>
      <c r="AH23" s="572"/>
      <c r="AI23" s="573"/>
      <c r="AJ23" s="573"/>
      <c r="AK23" s="573"/>
      <c r="AL23" s="573"/>
      <c r="AM23" s="574"/>
      <c r="AN23" s="70"/>
      <c r="AO23" s="626"/>
      <c r="AP23" s="627"/>
      <c r="AQ23" s="627"/>
      <c r="AR23" s="627"/>
      <c r="AS23" s="627"/>
      <c r="AT23" s="628"/>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x14ac:dyDescent="0.35">
      <c r="A24" s="70"/>
      <c r="B24" s="603"/>
      <c r="C24" s="603"/>
      <c r="D24" s="604"/>
      <c r="E24" s="595"/>
      <c r="F24" s="596"/>
      <c r="G24" s="596"/>
      <c r="H24" s="596"/>
      <c r="I24" s="597"/>
      <c r="J24" s="563" t="str">
        <f>IF(AND('Mapa final'!$H$28="Media",'Mapa final'!$L$28="Leve"),CONCATENATE("R",'Mapa final'!$A$28),"")</f>
        <v/>
      </c>
      <c r="K24" s="564"/>
      <c r="L24" s="564" t="str">
        <f>IF(AND('Mapa final'!$H$34="Media",'Mapa final'!$L$34="Leve"),CONCATENATE("R",'Mapa final'!$A$34),"")</f>
        <v/>
      </c>
      <c r="M24" s="564"/>
      <c r="N24" s="564" t="str">
        <f>IF(AND('Mapa final'!$H$40="Media",'Mapa final'!$L$40="Leve"),CONCATENATE("R",'Mapa final'!$A$40),"")</f>
        <v/>
      </c>
      <c r="O24" s="565"/>
      <c r="P24" s="563" t="str">
        <f>IF(AND('Mapa final'!$H$28="Media",'Mapa final'!$L$28="Menor"),CONCATENATE("R",'Mapa final'!$A$28),"")</f>
        <v/>
      </c>
      <c r="Q24" s="564"/>
      <c r="R24" s="564" t="str">
        <f>IF(AND('Mapa final'!$H$34="Media",'Mapa final'!$L$34="Menor"),CONCATENATE("R",'Mapa final'!$A$34),"")</f>
        <v/>
      </c>
      <c r="S24" s="564"/>
      <c r="T24" s="564" t="str">
        <f>IF(AND('Mapa final'!$H$40="Media",'Mapa final'!$L$40="Menor"),CONCATENATE("R",'Mapa final'!$A$40),"")</f>
        <v/>
      </c>
      <c r="U24" s="565"/>
      <c r="V24" s="563" t="str">
        <f>IF(AND('Mapa final'!$H$28="Media",'Mapa final'!$L$28="Moderado"),CONCATENATE("R",'Mapa final'!$A$28),"")</f>
        <v/>
      </c>
      <c r="W24" s="564"/>
      <c r="X24" s="564" t="str">
        <f>IF(AND('Mapa final'!$H$34="Media",'Mapa final'!$L$34="Moderado"),CONCATENATE("R",'Mapa final'!$A$34),"")</f>
        <v/>
      </c>
      <c r="Y24" s="564"/>
      <c r="Z24" s="564" t="str">
        <f>IF(AND('Mapa final'!$H$40="Media",'Mapa final'!$L$40="Moderado"),CONCATENATE("R",'Mapa final'!$A$40),"")</f>
        <v/>
      </c>
      <c r="AA24" s="565"/>
      <c r="AB24" s="581" t="str">
        <f>IF(AND('Mapa final'!$H$28="Media",'Mapa final'!$L$28="Mayor"),CONCATENATE("R",'Mapa final'!$A$28),"")</f>
        <v/>
      </c>
      <c r="AC24" s="582"/>
      <c r="AD24" s="583" t="str">
        <f>IF(AND('Mapa final'!$H$34="Media",'Mapa final'!$L$34="Mayor"),CONCATENATE("R",'Mapa final'!$A$34),"")</f>
        <v/>
      </c>
      <c r="AE24" s="583"/>
      <c r="AF24" s="583" t="str">
        <f>IF(AND('Mapa final'!$H$40="Media",'Mapa final'!$L$40="Mayor"),CONCATENATE("R",'Mapa final'!$A$40),"")</f>
        <v/>
      </c>
      <c r="AG24" s="584"/>
      <c r="AH24" s="572" t="str">
        <f>IF(AND('Mapa final'!$H$28="Media",'Mapa final'!$L$28="Catastrófico"),CONCATENATE("R",'Mapa final'!$A$28),"")</f>
        <v/>
      </c>
      <c r="AI24" s="573"/>
      <c r="AJ24" s="573" t="str">
        <f>IF(AND('Mapa final'!$H$34="Media",'Mapa final'!$L$34="Catastrófico"),CONCATENATE("R",'Mapa final'!$A$34),"")</f>
        <v/>
      </c>
      <c r="AK24" s="573"/>
      <c r="AL24" s="573" t="str">
        <f>IF(AND('Mapa final'!$H$40="Media",'Mapa final'!$L$40="Catastrófico"),CONCATENATE("R",'Mapa final'!$A$40),"")</f>
        <v/>
      </c>
      <c r="AM24" s="574"/>
      <c r="AN24" s="70"/>
      <c r="AO24" s="626"/>
      <c r="AP24" s="627"/>
      <c r="AQ24" s="627"/>
      <c r="AR24" s="627"/>
      <c r="AS24" s="627"/>
      <c r="AT24" s="628"/>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x14ac:dyDescent="0.35">
      <c r="A25" s="70"/>
      <c r="B25" s="603"/>
      <c r="C25" s="603"/>
      <c r="D25" s="604"/>
      <c r="E25" s="595"/>
      <c r="F25" s="596"/>
      <c r="G25" s="596"/>
      <c r="H25" s="596"/>
      <c r="I25" s="597"/>
      <c r="J25" s="563"/>
      <c r="K25" s="564"/>
      <c r="L25" s="564"/>
      <c r="M25" s="564"/>
      <c r="N25" s="564"/>
      <c r="O25" s="565"/>
      <c r="P25" s="563"/>
      <c r="Q25" s="564"/>
      <c r="R25" s="564"/>
      <c r="S25" s="564"/>
      <c r="T25" s="564"/>
      <c r="U25" s="565"/>
      <c r="V25" s="563"/>
      <c r="W25" s="564"/>
      <c r="X25" s="564"/>
      <c r="Y25" s="564"/>
      <c r="Z25" s="564"/>
      <c r="AA25" s="565"/>
      <c r="AB25" s="581"/>
      <c r="AC25" s="582"/>
      <c r="AD25" s="583"/>
      <c r="AE25" s="583"/>
      <c r="AF25" s="583"/>
      <c r="AG25" s="584"/>
      <c r="AH25" s="572"/>
      <c r="AI25" s="573"/>
      <c r="AJ25" s="573"/>
      <c r="AK25" s="573"/>
      <c r="AL25" s="573"/>
      <c r="AM25" s="574"/>
      <c r="AN25" s="70"/>
      <c r="AO25" s="626"/>
      <c r="AP25" s="627"/>
      <c r="AQ25" s="627"/>
      <c r="AR25" s="627"/>
      <c r="AS25" s="627"/>
      <c r="AT25" s="628"/>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x14ac:dyDescent="0.35">
      <c r="A26" s="70"/>
      <c r="B26" s="603"/>
      <c r="C26" s="603"/>
      <c r="D26" s="604"/>
      <c r="E26" s="595"/>
      <c r="F26" s="596"/>
      <c r="G26" s="596"/>
      <c r="H26" s="596"/>
      <c r="I26" s="597"/>
      <c r="J26" s="563" t="str">
        <f>IF(AND('Mapa final'!$H$46="Media",'Mapa final'!$L$46="Leve"),CONCATENATE("R",'Mapa final'!$A$46),"")</f>
        <v/>
      </c>
      <c r="K26" s="564"/>
      <c r="L26" s="564" t="str">
        <f>IF(AND('Mapa final'!$H$52="Media",'Mapa final'!$L$52="Leve"),CONCATENATE("R",'Mapa final'!$A$52),"")</f>
        <v/>
      </c>
      <c r="M26" s="564"/>
      <c r="N26" s="564" t="str">
        <f>IF(AND('Mapa final'!$H$58="Media",'Mapa final'!$L$58="Leve"),CONCATENATE("R",'Mapa final'!$A$58),"")</f>
        <v/>
      </c>
      <c r="O26" s="565"/>
      <c r="P26" s="563" t="str">
        <f>IF(AND('Mapa final'!$H$46="Media",'Mapa final'!$L$46="Menor"),CONCATENATE("R",'Mapa final'!$A$46),"")</f>
        <v/>
      </c>
      <c r="Q26" s="564"/>
      <c r="R26" s="564" t="str">
        <f>IF(AND('Mapa final'!$H$52="Media",'Mapa final'!$L$52="Menor"),CONCATENATE("R",'Mapa final'!$A$52),"")</f>
        <v/>
      </c>
      <c r="S26" s="564"/>
      <c r="T26" s="564" t="str">
        <f>IF(AND('Mapa final'!$H$58="Media",'Mapa final'!$L$58="Menor"),CONCATENATE("R",'Mapa final'!$A$58),"")</f>
        <v/>
      </c>
      <c r="U26" s="565"/>
      <c r="V26" s="563" t="str">
        <f>IF(AND('Mapa final'!$H$46="Media",'Mapa final'!$L$46="Moderado"),CONCATENATE("R",'Mapa final'!$A$46),"")</f>
        <v/>
      </c>
      <c r="W26" s="564"/>
      <c r="X26" s="564" t="str">
        <f>IF(AND('Mapa final'!$H$52="Media",'Mapa final'!$L$52="Moderado"),CONCATENATE("R",'Mapa final'!$A$52),"")</f>
        <v/>
      </c>
      <c r="Y26" s="564"/>
      <c r="Z26" s="564" t="str">
        <f>IF(AND('Mapa final'!$H$58="Media",'Mapa final'!$L$58="Moderado"),CONCATENATE("R",'Mapa final'!$A$58),"")</f>
        <v/>
      </c>
      <c r="AA26" s="565"/>
      <c r="AB26" s="581" t="str">
        <f>IF(AND('Mapa final'!$H$46="Media",'Mapa final'!$L$46="Mayor"),CONCATENATE("R",'Mapa final'!$A$46),"")</f>
        <v/>
      </c>
      <c r="AC26" s="582"/>
      <c r="AD26" s="583" t="str">
        <f>IF(AND('Mapa final'!$H$52="Media",'Mapa final'!$L$52="Mayor"),CONCATENATE("R",'Mapa final'!$A$52),"")</f>
        <v/>
      </c>
      <c r="AE26" s="583"/>
      <c r="AF26" s="583" t="str">
        <f>IF(AND('Mapa final'!$H$58="Media",'Mapa final'!$L$58="Mayor"),CONCATENATE("R",'Mapa final'!$A$58),"")</f>
        <v/>
      </c>
      <c r="AG26" s="584"/>
      <c r="AH26" s="572" t="str">
        <f>IF(AND('Mapa final'!$H$46="Media",'Mapa final'!$L$46="Catastrófico"),CONCATENATE("R",'Mapa final'!$A$46),"")</f>
        <v/>
      </c>
      <c r="AI26" s="573"/>
      <c r="AJ26" s="573" t="str">
        <f>IF(AND('Mapa final'!$H$52="Media",'Mapa final'!$L$52="Catastrófico"),CONCATENATE("R",'Mapa final'!$A$52),"")</f>
        <v/>
      </c>
      <c r="AK26" s="573"/>
      <c r="AL26" s="573" t="str">
        <f>IF(AND('Mapa final'!$H$58="Media",'Mapa final'!$L$58="Catastrófico"),CONCATENATE("R",'Mapa final'!$A$58),"")</f>
        <v/>
      </c>
      <c r="AM26" s="574"/>
      <c r="AN26" s="70"/>
      <c r="AO26" s="626"/>
      <c r="AP26" s="627"/>
      <c r="AQ26" s="627"/>
      <c r="AR26" s="627"/>
      <c r="AS26" s="627"/>
      <c r="AT26" s="628"/>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x14ac:dyDescent="0.35">
      <c r="A27" s="70"/>
      <c r="B27" s="603"/>
      <c r="C27" s="603"/>
      <c r="D27" s="604"/>
      <c r="E27" s="595"/>
      <c r="F27" s="596"/>
      <c r="G27" s="596"/>
      <c r="H27" s="596"/>
      <c r="I27" s="597"/>
      <c r="J27" s="563"/>
      <c r="K27" s="564"/>
      <c r="L27" s="564"/>
      <c r="M27" s="564"/>
      <c r="N27" s="564"/>
      <c r="O27" s="565"/>
      <c r="P27" s="563"/>
      <c r="Q27" s="564"/>
      <c r="R27" s="564"/>
      <c r="S27" s="564"/>
      <c r="T27" s="564"/>
      <c r="U27" s="565"/>
      <c r="V27" s="563"/>
      <c r="W27" s="564"/>
      <c r="X27" s="564"/>
      <c r="Y27" s="564"/>
      <c r="Z27" s="564"/>
      <c r="AA27" s="565"/>
      <c r="AB27" s="581"/>
      <c r="AC27" s="582"/>
      <c r="AD27" s="583"/>
      <c r="AE27" s="583"/>
      <c r="AF27" s="583"/>
      <c r="AG27" s="584"/>
      <c r="AH27" s="572"/>
      <c r="AI27" s="573"/>
      <c r="AJ27" s="573"/>
      <c r="AK27" s="573"/>
      <c r="AL27" s="573"/>
      <c r="AM27" s="574"/>
      <c r="AN27" s="70"/>
      <c r="AO27" s="626"/>
      <c r="AP27" s="627"/>
      <c r="AQ27" s="627"/>
      <c r="AR27" s="627"/>
      <c r="AS27" s="627"/>
      <c r="AT27" s="628"/>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x14ac:dyDescent="0.35">
      <c r="A28" s="70"/>
      <c r="B28" s="603"/>
      <c r="C28" s="603"/>
      <c r="D28" s="604"/>
      <c r="E28" s="595"/>
      <c r="F28" s="596"/>
      <c r="G28" s="596"/>
      <c r="H28" s="596"/>
      <c r="I28" s="597"/>
      <c r="J28" s="563" t="str">
        <f>IF(AND('Mapa final'!$H$64="Media",'Mapa final'!$L$64="Leve"),CONCATENATE("R",'Mapa final'!$A$64),"")</f>
        <v/>
      </c>
      <c r="K28" s="564"/>
      <c r="L28" s="564" t="str">
        <f>IF(AND('Mapa final'!$H$70="Media",'Mapa final'!$L$70="Leve"),CONCATENATE("R",'Mapa final'!$A$70),"")</f>
        <v/>
      </c>
      <c r="M28" s="564"/>
      <c r="N28" s="564" t="str">
        <f>IF(AND('Mapa final'!$H$76="Media",'Mapa final'!$L$76="Leve"),CONCATENATE("R",'Mapa final'!$A$76),"")</f>
        <v/>
      </c>
      <c r="O28" s="565"/>
      <c r="P28" s="563" t="str">
        <f>IF(AND('Mapa final'!$H$64="Media",'Mapa final'!$L$64="Menor"),CONCATENATE("R",'Mapa final'!$A$64),"")</f>
        <v/>
      </c>
      <c r="Q28" s="564"/>
      <c r="R28" s="564" t="str">
        <f>IF(AND('Mapa final'!$H$70="Media",'Mapa final'!$L$70="Menor"),CONCATENATE("R",'Mapa final'!$A$70),"")</f>
        <v/>
      </c>
      <c r="S28" s="564"/>
      <c r="T28" s="564" t="str">
        <f>IF(AND('Mapa final'!$H$76="Media",'Mapa final'!$L$76="Menor"),CONCATENATE("R",'Mapa final'!$A$76),"")</f>
        <v/>
      </c>
      <c r="U28" s="565"/>
      <c r="V28" s="563" t="str">
        <f>IF(AND('Mapa final'!$H$64="Media",'Mapa final'!$L$64="Moderado"),CONCATENATE("R",'Mapa final'!$A$64),"")</f>
        <v/>
      </c>
      <c r="W28" s="564"/>
      <c r="X28" s="564" t="str">
        <f>IF(AND('Mapa final'!$H$70="Media",'Mapa final'!$L$70="Moderado"),CONCATENATE("R",'Mapa final'!$A$70),"")</f>
        <v/>
      </c>
      <c r="Y28" s="564"/>
      <c r="Z28" s="564" t="str">
        <f>IF(AND('Mapa final'!$H$76="Media",'Mapa final'!$L$76="Moderado"),CONCATENATE("R",'Mapa final'!$A$76),"")</f>
        <v/>
      </c>
      <c r="AA28" s="565"/>
      <c r="AB28" s="581" t="str">
        <f>IF(AND('Mapa final'!$H$64="Media",'Mapa final'!$L$64="Mayor"),CONCATENATE("R",'Mapa final'!$A$64),"")</f>
        <v/>
      </c>
      <c r="AC28" s="582"/>
      <c r="AD28" s="583" t="str">
        <f>IF(AND('Mapa final'!$H$70="Media",'Mapa final'!$L$70="Mayor"),CONCATENATE("R",'Mapa final'!$A$70),"")</f>
        <v/>
      </c>
      <c r="AE28" s="583"/>
      <c r="AF28" s="583" t="str">
        <f>IF(AND('Mapa final'!$H$76="Media",'Mapa final'!$L$76="Mayor"),CONCATENATE("R",'Mapa final'!$A$76),"")</f>
        <v/>
      </c>
      <c r="AG28" s="584"/>
      <c r="AH28" s="572" t="str">
        <f>IF(AND('Mapa final'!$H$64="Media",'Mapa final'!$L$64="Catastrófico"),CONCATENATE("R",'Mapa final'!$A$64),"")</f>
        <v/>
      </c>
      <c r="AI28" s="573"/>
      <c r="AJ28" s="573" t="str">
        <f>IF(AND('Mapa final'!$H$70="Media",'Mapa final'!$L$70="Catastrófico"),CONCATENATE("R",'Mapa final'!$A$70),"")</f>
        <v/>
      </c>
      <c r="AK28" s="573"/>
      <c r="AL28" s="573" t="str">
        <f>IF(AND('Mapa final'!$H$76="Media",'Mapa final'!$L$76="Catastrófico"),CONCATENATE("R",'Mapa final'!$A$76),"")</f>
        <v/>
      </c>
      <c r="AM28" s="574"/>
      <c r="AN28" s="70"/>
      <c r="AO28" s="626"/>
      <c r="AP28" s="627"/>
      <c r="AQ28" s="627"/>
      <c r="AR28" s="627"/>
      <c r="AS28" s="627"/>
      <c r="AT28" s="628"/>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 thickBot="1" x14ac:dyDescent="0.4">
      <c r="A29" s="70"/>
      <c r="B29" s="603"/>
      <c r="C29" s="603"/>
      <c r="D29" s="604"/>
      <c r="E29" s="598"/>
      <c r="F29" s="599"/>
      <c r="G29" s="599"/>
      <c r="H29" s="599"/>
      <c r="I29" s="600"/>
      <c r="J29" s="563"/>
      <c r="K29" s="564"/>
      <c r="L29" s="564"/>
      <c r="M29" s="564"/>
      <c r="N29" s="564"/>
      <c r="O29" s="565"/>
      <c r="P29" s="566"/>
      <c r="Q29" s="567"/>
      <c r="R29" s="567"/>
      <c r="S29" s="567"/>
      <c r="T29" s="567"/>
      <c r="U29" s="568"/>
      <c r="V29" s="566"/>
      <c r="W29" s="567"/>
      <c r="X29" s="567"/>
      <c r="Y29" s="567"/>
      <c r="Z29" s="567"/>
      <c r="AA29" s="568"/>
      <c r="AB29" s="585"/>
      <c r="AC29" s="586"/>
      <c r="AD29" s="586"/>
      <c r="AE29" s="586"/>
      <c r="AF29" s="586"/>
      <c r="AG29" s="587"/>
      <c r="AH29" s="575"/>
      <c r="AI29" s="576"/>
      <c r="AJ29" s="576"/>
      <c r="AK29" s="576"/>
      <c r="AL29" s="576"/>
      <c r="AM29" s="577"/>
      <c r="AN29" s="70"/>
      <c r="AO29" s="629"/>
      <c r="AP29" s="630"/>
      <c r="AQ29" s="630"/>
      <c r="AR29" s="630"/>
      <c r="AS29" s="630"/>
      <c r="AT29" s="631"/>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x14ac:dyDescent="0.35">
      <c r="A30" s="70"/>
      <c r="B30" s="603"/>
      <c r="C30" s="603"/>
      <c r="D30" s="604"/>
      <c r="E30" s="592" t="s">
        <v>111</v>
      </c>
      <c r="F30" s="593"/>
      <c r="G30" s="593"/>
      <c r="H30" s="593"/>
      <c r="I30" s="593"/>
      <c r="J30" s="560" t="str">
        <f>IF(AND('Mapa final'!$H$10="Baja",'Mapa final'!$L$10="Leve"),CONCATENATE("R",'Mapa final'!$A$10),"")</f>
        <v/>
      </c>
      <c r="K30" s="561"/>
      <c r="L30" s="561" t="str">
        <f>IF(AND('Mapa final'!$H$16="Baja",'Mapa final'!$L$16="Leve"),CONCATENATE("R",'Mapa final'!$A$16),"")</f>
        <v/>
      </c>
      <c r="M30" s="561"/>
      <c r="N30" s="561" t="str">
        <f>IF(AND('Mapa final'!$H$22="Baja",'Mapa final'!$L$22="Leve"),CONCATENATE("R",'Mapa final'!$A$22),"")</f>
        <v/>
      </c>
      <c r="O30" s="562"/>
      <c r="P30" s="570" t="str">
        <f>IF(AND('Mapa final'!$H$10="Baja",'Mapa final'!$L$10="Menor"),CONCATENATE("R",'Mapa final'!$A$10),"")</f>
        <v/>
      </c>
      <c r="Q30" s="570"/>
      <c r="R30" s="570" t="str">
        <f>IF(AND('Mapa final'!$H$16="Baja",'Mapa final'!$L$16="Menor"),CONCATENATE("R",'Mapa final'!$A$16),"")</f>
        <v/>
      </c>
      <c r="S30" s="570"/>
      <c r="T30" s="570" t="str">
        <f>IF(AND('Mapa final'!$H$22="Baja",'Mapa final'!$L$22="Menor"),CONCATENATE("R",'Mapa final'!$A$22),"")</f>
        <v/>
      </c>
      <c r="U30" s="571"/>
      <c r="V30" s="569" t="str">
        <f>IF(AND('Mapa final'!$H$10="Baja",'Mapa final'!$L$10="Moderado"),CONCATENATE("R",'Mapa final'!$A$10),"")</f>
        <v/>
      </c>
      <c r="W30" s="570"/>
      <c r="X30" s="570" t="str">
        <f>IF(AND('Mapa final'!$H$16="Baja",'Mapa final'!$L$16="Moderado"),CONCATENATE("R",'Mapa final'!$A$16),"")</f>
        <v/>
      </c>
      <c r="Y30" s="570"/>
      <c r="Z30" s="570" t="str">
        <f>IF(AND('Mapa final'!$H$22="Baja",'Mapa final'!$L$22="Moderado"),CONCATENATE("R",'Mapa final'!$A$22),"")</f>
        <v/>
      </c>
      <c r="AA30" s="571"/>
      <c r="AB30" s="588" t="str">
        <f>IF(AND('Mapa final'!$H$10="Baja",'Mapa final'!$L$10="Mayor"),CONCATENATE("R",'Mapa final'!$A$10),"")</f>
        <v>R1</v>
      </c>
      <c r="AC30" s="589"/>
      <c r="AD30" s="589" t="str">
        <f>IF(AND('Mapa final'!$H$16="Baja",'Mapa final'!$L$16="Mayor"),CONCATENATE("R",'Mapa final'!$A$16),"")</f>
        <v/>
      </c>
      <c r="AE30" s="589"/>
      <c r="AF30" s="589" t="str">
        <f>IF(AND('Mapa final'!$H$22="Baja",'Mapa final'!$L$22="Mayor"),CONCATENATE("R",'Mapa final'!$A$22),"")</f>
        <v/>
      </c>
      <c r="AG30" s="590"/>
      <c r="AH30" s="578" t="str">
        <f>IF(AND('Mapa final'!$H$10="Baja",'Mapa final'!$L$10="Catastrófico"),CONCATENATE("R",'Mapa final'!$A$10),"")</f>
        <v/>
      </c>
      <c r="AI30" s="579"/>
      <c r="AJ30" s="579" t="str">
        <f>IF(AND('Mapa final'!$H$16="Baja",'Mapa final'!$L$16="Catastrófico"),CONCATENATE("R",'Mapa final'!$A$16),"")</f>
        <v/>
      </c>
      <c r="AK30" s="579"/>
      <c r="AL30" s="579" t="str">
        <f>IF(AND('Mapa final'!$H$22="Baja",'Mapa final'!$L$22="Catastrófico"),CONCATENATE("R",'Mapa final'!$A$22),"")</f>
        <v/>
      </c>
      <c r="AM30" s="580"/>
      <c r="AN30" s="70"/>
      <c r="AO30" s="632" t="s">
        <v>79</v>
      </c>
      <c r="AP30" s="633"/>
      <c r="AQ30" s="633"/>
      <c r="AR30" s="633"/>
      <c r="AS30" s="633"/>
      <c r="AT30" s="63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x14ac:dyDescent="0.35">
      <c r="A31" s="70"/>
      <c r="B31" s="603"/>
      <c r="C31" s="603"/>
      <c r="D31" s="604"/>
      <c r="E31" s="595"/>
      <c r="F31" s="596"/>
      <c r="G31" s="596"/>
      <c r="H31" s="596"/>
      <c r="I31" s="601"/>
      <c r="J31" s="554"/>
      <c r="K31" s="555"/>
      <c r="L31" s="555"/>
      <c r="M31" s="555"/>
      <c r="N31" s="555"/>
      <c r="O31" s="556"/>
      <c r="P31" s="564"/>
      <c r="Q31" s="564"/>
      <c r="R31" s="564"/>
      <c r="S31" s="564"/>
      <c r="T31" s="564"/>
      <c r="U31" s="565"/>
      <c r="V31" s="563"/>
      <c r="W31" s="564"/>
      <c r="X31" s="564"/>
      <c r="Y31" s="564"/>
      <c r="Z31" s="564"/>
      <c r="AA31" s="565"/>
      <c r="AB31" s="581"/>
      <c r="AC31" s="582"/>
      <c r="AD31" s="582"/>
      <c r="AE31" s="582"/>
      <c r="AF31" s="582"/>
      <c r="AG31" s="584"/>
      <c r="AH31" s="572"/>
      <c r="AI31" s="573"/>
      <c r="AJ31" s="573"/>
      <c r="AK31" s="573"/>
      <c r="AL31" s="573"/>
      <c r="AM31" s="574"/>
      <c r="AN31" s="70"/>
      <c r="AO31" s="635"/>
      <c r="AP31" s="636"/>
      <c r="AQ31" s="636"/>
      <c r="AR31" s="636"/>
      <c r="AS31" s="636"/>
      <c r="AT31" s="637"/>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x14ac:dyDescent="0.35">
      <c r="A32" s="70"/>
      <c r="B32" s="603"/>
      <c r="C32" s="603"/>
      <c r="D32" s="604"/>
      <c r="E32" s="595"/>
      <c r="F32" s="596"/>
      <c r="G32" s="596"/>
      <c r="H32" s="596"/>
      <c r="I32" s="601"/>
      <c r="J32" s="554" t="str">
        <f>IF(AND('Mapa final'!$H$28="Baja",'Mapa final'!$L$28="Leve"),CONCATENATE("R",'Mapa final'!$A$28),"")</f>
        <v/>
      </c>
      <c r="K32" s="555"/>
      <c r="L32" s="555" t="str">
        <f>IF(AND('Mapa final'!$H$34="Baja",'Mapa final'!$L$34="Leve"),CONCATENATE("R",'Mapa final'!$A$34),"")</f>
        <v/>
      </c>
      <c r="M32" s="555"/>
      <c r="N32" s="555" t="str">
        <f>IF(AND('Mapa final'!$H$40="Baja",'Mapa final'!$L$40="Leve"),CONCATENATE("R",'Mapa final'!$A$40),"")</f>
        <v/>
      </c>
      <c r="O32" s="556"/>
      <c r="P32" s="564" t="str">
        <f>IF(AND('Mapa final'!$H$28="Baja",'Mapa final'!$L$28="Menor"),CONCATENATE("R",'Mapa final'!$A$28),"")</f>
        <v/>
      </c>
      <c r="Q32" s="564"/>
      <c r="R32" s="564" t="str">
        <f>IF(AND('Mapa final'!$H$34="Baja",'Mapa final'!$L$34="Menor"),CONCATENATE("R",'Mapa final'!$A$34),"")</f>
        <v/>
      </c>
      <c r="S32" s="564"/>
      <c r="T32" s="564" t="str">
        <f>IF(AND('Mapa final'!$H$40="Baja",'Mapa final'!$L$40="Menor"),CONCATENATE("R",'Mapa final'!$A$40),"")</f>
        <v/>
      </c>
      <c r="U32" s="565"/>
      <c r="V32" s="563" t="str">
        <f>IF(AND('Mapa final'!$H$28="Baja",'Mapa final'!$L$28="Moderado"),CONCATENATE("R",'Mapa final'!$A$28),"")</f>
        <v/>
      </c>
      <c r="W32" s="564"/>
      <c r="X32" s="564" t="str">
        <f>IF(AND('Mapa final'!$H$34="Baja",'Mapa final'!$L$34="Moderado"),CONCATENATE("R",'Mapa final'!$A$34),"")</f>
        <v/>
      </c>
      <c r="Y32" s="564"/>
      <c r="Z32" s="564" t="str">
        <f>IF(AND('Mapa final'!$H$40="Baja",'Mapa final'!$L$40="Moderado"),CONCATENATE("R",'Mapa final'!$A$40),"")</f>
        <v/>
      </c>
      <c r="AA32" s="565"/>
      <c r="AB32" s="581" t="str">
        <f>IF(AND('Mapa final'!$H$28="Baja",'Mapa final'!$L$28="Mayor"),CONCATENATE("R",'Mapa final'!$A$28),"")</f>
        <v/>
      </c>
      <c r="AC32" s="582"/>
      <c r="AD32" s="583" t="str">
        <f>IF(AND('Mapa final'!$H$34="Baja",'Mapa final'!$L$34="Mayor"),CONCATENATE("R",'Mapa final'!$A$34),"")</f>
        <v/>
      </c>
      <c r="AE32" s="583"/>
      <c r="AF32" s="583" t="str">
        <f>IF(AND('Mapa final'!$H$40="Baja",'Mapa final'!$L$40="Mayor"),CONCATENATE("R",'Mapa final'!$A$40),"")</f>
        <v/>
      </c>
      <c r="AG32" s="584"/>
      <c r="AH32" s="572" t="str">
        <f>IF(AND('Mapa final'!$H$28="Baja",'Mapa final'!$L$28="Catastrófico"),CONCATENATE("R",'Mapa final'!$A$28),"")</f>
        <v/>
      </c>
      <c r="AI32" s="573"/>
      <c r="AJ32" s="573" t="str">
        <f>IF(AND('Mapa final'!$H$34="Baja",'Mapa final'!$L$34="Catastrófico"),CONCATENATE("R",'Mapa final'!$A$34),"")</f>
        <v/>
      </c>
      <c r="AK32" s="573"/>
      <c r="AL32" s="573" t="str">
        <f>IF(AND('Mapa final'!$H$40="Baja",'Mapa final'!$L$40="Catastrófico"),CONCATENATE("R",'Mapa final'!$A$40),"")</f>
        <v/>
      </c>
      <c r="AM32" s="574"/>
      <c r="AN32" s="70"/>
      <c r="AO32" s="635"/>
      <c r="AP32" s="636"/>
      <c r="AQ32" s="636"/>
      <c r="AR32" s="636"/>
      <c r="AS32" s="636"/>
      <c r="AT32" s="637"/>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x14ac:dyDescent="0.35">
      <c r="A33" s="70"/>
      <c r="B33" s="603"/>
      <c r="C33" s="603"/>
      <c r="D33" s="604"/>
      <c r="E33" s="595"/>
      <c r="F33" s="596"/>
      <c r="G33" s="596"/>
      <c r="H33" s="596"/>
      <c r="I33" s="601"/>
      <c r="J33" s="554"/>
      <c r="K33" s="555"/>
      <c r="L33" s="555"/>
      <c r="M33" s="555"/>
      <c r="N33" s="555"/>
      <c r="O33" s="556"/>
      <c r="P33" s="564"/>
      <c r="Q33" s="564"/>
      <c r="R33" s="564"/>
      <c r="S33" s="564"/>
      <c r="T33" s="564"/>
      <c r="U33" s="565"/>
      <c r="V33" s="563"/>
      <c r="W33" s="564"/>
      <c r="X33" s="564"/>
      <c r="Y33" s="564"/>
      <c r="Z33" s="564"/>
      <c r="AA33" s="565"/>
      <c r="AB33" s="581"/>
      <c r="AC33" s="582"/>
      <c r="AD33" s="583"/>
      <c r="AE33" s="583"/>
      <c r="AF33" s="583"/>
      <c r="AG33" s="584"/>
      <c r="AH33" s="572"/>
      <c r="AI33" s="573"/>
      <c r="AJ33" s="573"/>
      <c r="AK33" s="573"/>
      <c r="AL33" s="573"/>
      <c r="AM33" s="574"/>
      <c r="AN33" s="70"/>
      <c r="AO33" s="635"/>
      <c r="AP33" s="636"/>
      <c r="AQ33" s="636"/>
      <c r="AR33" s="636"/>
      <c r="AS33" s="636"/>
      <c r="AT33" s="637"/>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x14ac:dyDescent="0.35">
      <c r="A34" s="70"/>
      <c r="B34" s="603"/>
      <c r="C34" s="603"/>
      <c r="D34" s="604"/>
      <c r="E34" s="595"/>
      <c r="F34" s="596"/>
      <c r="G34" s="596"/>
      <c r="H34" s="596"/>
      <c r="I34" s="601"/>
      <c r="J34" s="554" t="str">
        <f>IF(AND('Mapa final'!$H$46="Baja",'Mapa final'!$L$46="Leve"),CONCATENATE("R",'Mapa final'!$A$46),"")</f>
        <v/>
      </c>
      <c r="K34" s="555"/>
      <c r="L34" s="555" t="str">
        <f>IF(AND('Mapa final'!$H$52="Baja",'Mapa final'!$L$52="Leve"),CONCATENATE("R",'Mapa final'!$A$52),"")</f>
        <v/>
      </c>
      <c r="M34" s="555"/>
      <c r="N34" s="555" t="str">
        <f>IF(AND('Mapa final'!$H$58="Baja",'Mapa final'!$L$58="Leve"),CONCATENATE("R",'Mapa final'!$A$58),"")</f>
        <v/>
      </c>
      <c r="O34" s="556"/>
      <c r="P34" s="564" t="str">
        <f>IF(AND('Mapa final'!$H$46="Baja",'Mapa final'!$L$46="Menor"),CONCATENATE("R",'Mapa final'!$A$46),"")</f>
        <v/>
      </c>
      <c r="Q34" s="564"/>
      <c r="R34" s="564" t="str">
        <f>IF(AND('Mapa final'!$H$52="Baja",'Mapa final'!$L$52="Menor"),CONCATENATE("R",'Mapa final'!$A$52),"")</f>
        <v/>
      </c>
      <c r="S34" s="564"/>
      <c r="T34" s="564" t="str">
        <f>IF(AND('Mapa final'!$H$58="Baja",'Mapa final'!$L$58="Menor"),CONCATENATE("R",'Mapa final'!$A$58),"")</f>
        <v/>
      </c>
      <c r="U34" s="565"/>
      <c r="V34" s="563" t="str">
        <f>IF(AND('Mapa final'!$H$46="Baja",'Mapa final'!$L$46="Moderado"),CONCATENATE("R",'Mapa final'!$A$46),"")</f>
        <v/>
      </c>
      <c r="W34" s="564"/>
      <c r="X34" s="564" t="str">
        <f>IF(AND('Mapa final'!$H$52="Baja",'Mapa final'!$L$52="Moderado"),CONCATENATE("R",'Mapa final'!$A$52),"")</f>
        <v/>
      </c>
      <c r="Y34" s="564"/>
      <c r="Z34" s="564" t="str">
        <f>IF(AND('Mapa final'!$H$58="Baja",'Mapa final'!$L$58="Moderado"),CONCATENATE("R",'Mapa final'!$A$58),"")</f>
        <v/>
      </c>
      <c r="AA34" s="565"/>
      <c r="AB34" s="581" t="str">
        <f>IF(AND('Mapa final'!$H$46="Baja",'Mapa final'!$L$46="Mayor"),CONCATENATE("R",'Mapa final'!$A$46),"")</f>
        <v/>
      </c>
      <c r="AC34" s="582"/>
      <c r="AD34" s="583" t="str">
        <f>IF(AND('Mapa final'!$H$52="Baja",'Mapa final'!$L$52="Mayor"),CONCATENATE("R",'Mapa final'!$A$52),"")</f>
        <v/>
      </c>
      <c r="AE34" s="583"/>
      <c r="AF34" s="583" t="str">
        <f>IF(AND('Mapa final'!$H$58="Baja",'Mapa final'!$L$58="Mayor"),CONCATENATE("R",'Mapa final'!$A$58),"")</f>
        <v/>
      </c>
      <c r="AG34" s="584"/>
      <c r="AH34" s="572" t="str">
        <f>IF(AND('Mapa final'!$H$46="Baja",'Mapa final'!$L$46="Catastrófico"),CONCATENATE("R",'Mapa final'!$A$46),"")</f>
        <v/>
      </c>
      <c r="AI34" s="573"/>
      <c r="AJ34" s="573" t="str">
        <f>IF(AND('Mapa final'!$H$52="Baja",'Mapa final'!$L$52="Catastrófico"),CONCATENATE("R",'Mapa final'!$A$52),"")</f>
        <v/>
      </c>
      <c r="AK34" s="573"/>
      <c r="AL34" s="573" t="str">
        <f>IF(AND('Mapa final'!$H$58="Baja",'Mapa final'!$L$58="Catastrófico"),CONCATENATE("R",'Mapa final'!$A$58),"")</f>
        <v/>
      </c>
      <c r="AM34" s="574"/>
      <c r="AN34" s="70"/>
      <c r="AO34" s="635"/>
      <c r="AP34" s="636"/>
      <c r="AQ34" s="636"/>
      <c r="AR34" s="636"/>
      <c r="AS34" s="636"/>
      <c r="AT34" s="637"/>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x14ac:dyDescent="0.35">
      <c r="A35" s="70"/>
      <c r="B35" s="603"/>
      <c r="C35" s="603"/>
      <c r="D35" s="604"/>
      <c r="E35" s="595"/>
      <c r="F35" s="596"/>
      <c r="G35" s="596"/>
      <c r="H35" s="596"/>
      <c r="I35" s="601"/>
      <c r="J35" s="554"/>
      <c r="K35" s="555"/>
      <c r="L35" s="555"/>
      <c r="M35" s="555"/>
      <c r="N35" s="555"/>
      <c r="O35" s="556"/>
      <c r="P35" s="564"/>
      <c r="Q35" s="564"/>
      <c r="R35" s="564"/>
      <c r="S35" s="564"/>
      <c r="T35" s="564"/>
      <c r="U35" s="565"/>
      <c r="V35" s="563"/>
      <c r="W35" s="564"/>
      <c r="X35" s="564"/>
      <c r="Y35" s="564"/>
      <c r="Z35" s="564"/>
      <c r="AA35" s="565"/>
      <c r="AB35" s="581"/>
      <c r="AC35" s="582"/>
      <c r="AD35" s="583"/>
      <c r="AE35" s="583"/>
      <c r="AF35" s="583"/>
      <c r="AG35" s="584"/>
      <c r="AH35" s="572"/>
      <c r="AI35" s="573"/>
      <c r="AJ35" s="573"/>
      <c r="AK35" s="573"/>
      <c r="AL35" s="573"/>
      <c r="AM35" s="574"/>
      <c r="AN35" s="70"/>
      <c r="AO35" s="635"/>
      <c r="AP35" s="636"/>
      <c r="AQ35" s="636"/>
      <c r="AR35" s="636"/>
      <c r="AS35" s="636"/>
      <c r="AT35" s="63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x14ac:dyDescent="0.35">
      <c r="A36" s="70"/>
      <c r="B36" s="603"/>
      <c r="C36" s="603"/>
      <c r="D36" s="604"/>
      <c r="E36" s="595"/>
      <c r="F36" s="596"/>
      <c r="G36" s="596"/>
      <c r="H36" s="596"/>
      <c r="I36" s="601"/>
      <c r="J36" s="554" t="str">
        <f>IF(AND('Mapa final'!$H$64="Baja",'Mapa final'!$L$64="Leve"),CONCATENATE("R",'Mapa final'!$A$64),"")</f>
        <v/>
      </c>
      <c r="K36" s="555"/>
      <c r="L36" s="555" t="str">
        <f>IF(AND('Mapa final'!$H$70="Baja",'Mapa final'!$L$70="Leve"),CONCATENATE("R",'Mapa final'!$A$70),"")</f>
        <v/>
      </c>
      <c r="M36" s="555"/>
      <c r="N36" s="555" t="str">
        <f>IF(AND('Mapa final'!$H$76="Baja",'Mapa final'!$L$76="Leve"),CONCATENATE("R",'Mapa final'!$A$76),"")</f>
        <v/>
      </c>
      <c r="O36" s="556"/>
      <c r="P36" s="564" t="str">
        <f>IF(AND('Mapa final'!$H$64="Baja",'Mapa final'!$L$64="Menor"),CONCATENATE("R",'Mapa final'!$A$64),"")</f>
        <v/>
      </c>
      <c r="Q36" s="564"/>
      <c r="R36" s="564" t="str">
        <f>IF(AND('Mapa final'!$H$70="Baja",'Mapa final'!$L$70="Menor"),CONCATENATE("R",'Mapa final'!$A$70),"")</f>
        <v/>
      </c>
      <c r="S36" s="564"/>
      <c r="T36" s="564" t="str">
        <f>IF(AND('Mapa final'!$H$76="Baja",'Mapa final'!$L$76="Menor"),CONCATENATE("R",'Mapa final'!$A$76),"")</f>
        <v/>
      </c>
      <c r="U36" s="565"/>
      <c r="V36" s="563" t="str">
        <f>IF(AND('Mapa final'!$H$64="Baja",'Mapa final'!$L$64="Moderado"),CONCATENATE("R",'Mapa final'!$A$64),"")</f>
        <v/>
      </c>
      <c r="W36" s="564"/>
      <c r="X36" s="564" t="str">
        <f>IF(AND('Mapa final'!$H$70="Baja",'Mapa final'!$L$70="Moderado"),CONCATENATE("R",'Mapa final'!$A$70),"")</f>
        <v/>
      </c>
      <c r="Y36" s="564"/>
      <c r="Z36" s="564" t="str">
        <f>IF(AND('Mapa final'!$H$76="Baja",'Mapa final'!$L$76="Moderado"),CONCATENATE("R",'Mapa final'!$A$76),"")</f>
        <v/>
      </c>
      <c r="AA36" s="565"/>
      <c r="AB36" s="581" t="str">
        <f>IF(AND('Mapa final'!$H$64="Baja",'Mapa final'!$L$64="Mayor"),CONCATENATE("R",'Mapa final'!$A$64),"")</f>
        <v/>
      </c>
      <c r="AC36" s="582"/>
      <c r="AD36" s="583" t="str">
        <f>IF(AND('Mapa final'!$H$70="Baja",'Mapa final'!$L$70="Mayor"),CONCATENATE("R",'Mapa final'!$A$70),"")</f>
        <v/>
      </c>
      <c r="AE36" s="583"/>
      <c r="AF36" s="583" t="str">
        <f>IF(AND('Mapa final'!$H$76="Baja",'Mapa final'!$L$76="Mayor"),CONCATENATE("R",'Mapa final'!$A$76),"")</f>
        <v/>
      </c>
      <c r="AG36" s="584"/>
      <c r="AH36" s="572" t="str">
        <f>IF(AND('Mapa final'!$H$64="Baja",'Mapa final'!$L$64="Catastrófico"),CONCATENATE("R",'Mapa final'!$A$64),"")</f>
        <v/>
      </c>
      <c r="AI36" s="573"/>
      <c r="AJ36" s="573" t="str">
        <f>IF(AND('Mapa final'!$H$70="Baja",'Mapa final'!$L$70="Catastrófico"),CONCATENATE("R",'Mapa final'!$A$70),"")</f>
        <v/>
      </c>
      <c r="AK36" s="573"/>
      <c r="AL36" s="573" t="str">
        <f>IF(AND('Mapa final'!$H$76="Baja",'Mapa final'!$L$76="Catastrófico"),CONCATENATE("R",'Mapa final'!$A$76),"")</f>
        <v/>
      </c>
      <c r="AM36" s="574"/>
      <c r="AN36" s="70"/>
      <c r="AO36" s="635"/>
      <c r="AP36" s="636"/>
      <c r="AQ36" s="636"/>
      <c r="AR36" s="636"/>
      <c r="AS36" s="636"/>
      <c r="AT36" s="637"/>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 thickBot="1" x14ac:dyDescent="0.4">
      <c r="A37" s="70"/>
      <c r="B37" s="603"/>
      <c r="C37" s="603"/>
      <c r="D37" s="604"/>
      <c r="E37" s="598"/>
      <c r="F37" s="599"/>
      <c r="G37" s="599"/>
      <c r="H37" s="599"/>
      <c r="I37" s="599"/>
      <c r="J37" s="557"/>
      <c r="K37" s="558"/>
      <c r="L37" s="558"/>
      <c r="M37" s="558"/>
      <c r="N37" s="558"/>
      <c r="O37" s="559"/>
      <c r="P37" s="567"/>
      <c r="Q37" s="567"/>
      <c r="R37" s="567"/>
      <c r="S37" s="567"/>
      <c r="T37" s="567"/>
      <c r="U37" s="568"/>
      <c r="V37" s="566"/>
      <c r="W37" s="567"/>
      <c r="X37" s="567"/>
      <c r="Y37" s="567"/>
      <c r="Z37" s="567"/>
      <c r="AA37" s="568"/>
      <c r="AB37" s="585"/>
      <c r="AC37" s="586"/>
      <c r="AD37" s="586"/>
      <c r="AE37" s="586"/>
      <c r="AF37" s="586"/>
      <c r="AG37" s="587"/>
      <c r="AH37" s="575"/>
      <c r="AI37" s="576"/>
      <c r="AJ37" s="576"/>
      <c r="AK37" s="576"/>
      <c r="AL37" s="576"/>
      <c r="AM37" s="577"/>
      <c r="AN37" s="70"/>
      <c r="AO37" s="638"/>
      <c r="AP37" s="639"/>
      <c r="AQ37" s="639"/>
      <c r="AR37" s="639"/>
      <c r="AS37" s="639"/>
      <c r="AT37" s="64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x14ac:dyDescent="0.35">
      <c r="A38" s="70"/>
      <c r="B38" s="603"/>
      <c r="C38" s="603"/>
      <c r="D38" s="604"/>
      <c r="E38" s="592" t="s">
        <v>110</v>
      </c>
      <c r="F38" s="593"/>
      <c r="G38" s="593"/>
      <c r="H38" s="593"/>
      <c r="I38" s="594"/>
      <c r="J38" s="560" t="str">
        <f>IF(AND('Mapa final'!$H$10="Muy Baja",'Mapa final'!$L$10="Leve"),CONCATENATE("R",'Mapa final'!$A$10),"")</f>
        <v/>
      </c>
      <c r="K38" s="561"/>
      <c r="L38" s="561" t="str">
        <f>IF(AND('Mapa final'!$H$16="Muy Baja",'Mapa final'!$L$16="Leve"),CONCATENATE("R",'Mapa final'!$A$16),"")</f>
        <v/>
      </c>
      <c r="M38" s="561"/>
      <c r="N38" s="561" t="str">
        <f>IF(AND('Mapa final'!$H$22="Muy Baja",'Mapa final'!$L$22="Leve"),CONCATENATE("R",'Mapa final'!$A$22),"")</f>
        <v/>
      </c>
      <c r="O38" s="562"/>
      <c r="P38" s="560" t="str">
        <f>IF(AND('Mapa final'!$H$10="Muy Baja",'Mapa final'!$L$10="Menor"),CONCATENATE("R",'Mapa final'!$A$10),"")</f>
        <v/>
      </c>
      <c r="Q38" s="561"/>
      <c r="R38" s="561" t="str">
        <f>IF(AND('Mapa final'!$H$16="Muy Baja",'Mapa final'!$L$16="Menor"),CONCATENATE("R",'Mapa final'!$A$16),"")</f>
        <v/>
      </c>
      <c r="S38" s="561"/>
      <c r="T38" s="561" t="str">
        <f>IF(AND('Mapa final'!$H$22="Muy Baja",'Mapa final'!$L$22="Menor"),CONCATENATE("R",'Mapa final'!$A$22),"")</f>
        <v/>
      </c>
      <c r="U38" s="562"/>
      <c r="V38" s="569" t="str">
        <f>IF(AND('Mapa final'!$H$10="Muy Baja",'Mapa final'!$L$10="Moderado"),CONCATENATE("R",'Mapa final'!$A$10),"")</f>
        <v/>
      </c>
      <c r="W38" s="570"/>
      <c r="X38" s="570" t="str">
        <f>IF(AND('Mapa final'!$H$16="Muy Baja",'Mapa final'!$L$16="Moderado"),CONCATENATE("R",'Mapa final'!$A$16),"")</f>
        <v/>
      </c>
      <c r="Y38" s="570"/>
      <c r="Z38" s="570" t="str">
        <f>IF(AND('Mapa final'!$H$22="Muy Baja",'Mapa final'!$L$22="Moderado"),CONCATENATE("R",'Mapa final'!$A$22),"")</f>
        <v/>
      </c>
      <c r="AA38" s="571"/>
      <c r="AB38" s="588" t="str">
        <f>IF(AND('Mapa final'!$H$10="Muy Baja",'Mapa final'!$L$10="Mayor"),CONCATENATE("R",'Mapa final'!$A$10),"")</f>
        <v/>
      </c>
      <c r="AC38" s="589"/>
      <c r="AD38" s="589" t="str">
        <f>IF(AND('Mapa final'!$H$16="Muy Baja",'Mapa final'!$L$16="Mayor"),CONCATENATE("R",'Mapa final'!$A$16),"")</f>
        <v/>
      </c>
      <c r="AE38" s="589"/>
      <c r="AF38" s="589" t="str">
        <f>IF(AND('Mapa final'!$H$22="Muy Baja",'Mapa final'!$L$22="Mayor"),CONCATENATE("R",'Mapa final'!$A$22),"")</f>
        <v/>
      </c>
      <c r="AG38" s="590"/>
      <c r="AH38" s="578" t="str">
        <f>IF(AND('Mapa final'!$H$10="Muy Baja",'Mapa final'!$L$10="Catastrófico"),CONCATENATE("R",'Mapa final'!$A$10),"")</f>
        <v/>
      </c>
      <c r="AI38" s="579"/>
      <c r="AJ38" s="579" t="str">
        <f>IF(AND('Mapa final'!$H$16="Muy Baja",'Mapa final'!$L$16="Catastrófico"),CONCATENATE("R",'Mapa final'!$A$16),"")</f>
        <v/>
      </c>
      <c r="AK38" s="579"/>
      <c r="AL38" s="579" t="str">
        <f>IF(AND('Mapa final'!$H$22="Muy Baja",'Mapa final'!$L$22="Catastrófico"),CONCATENATE("R",'Mapa final'!$A$22),"")</f>
        <v/>
      </c>
      <c r="AM38" s="58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x14ac:dyDescent="0.35">
      <c r="A39" s="70"/>
      <c r="B39" s="603"/>
      <c r="C39" s="603"/>
      <c r="D39" s="604"/>
      <c r="E39" s="595"/>
      <c r="F39" s="596"/>
      <c r="G39" s="596"/>
      <c r="H39" s="596"/>
      <c r="I39" s="597"/>
      <c r="J39" s="554"/>
      <c r="K39" s="555"/>
      <c r="L39" s="555"/>
      <c r="M39" s="555"/>
      <c r="N39" s="555"/>
      <c r="O39" s="556"/>
      <c r="P39" s="554"/>
      <c r="Q39" s="555"/>
      <c r="R39" s="555"/>
      <c r="S39" s="555"/>
      <c r="T39" s="555"/>
      <c r="U39" s="556"/>
      <c r="V39" s="563"/>
      <c r="W39" s="564"/>
      <c r="X39" s="564"/>
      <c r="Y39" s="564"/>
      <c r="Z39" s="564"/>
      <c r="AA39" s="565"/>
      <c r="AB39" s="581"/>
      <c r="AC39" s="582"/>
      <c r="AD39" s="582"/>
      <c r="AE39" s="582"/>
      <c r="AF39" s="582"/>
      <c r="AG39" s="584"/>
      <c r="AH39" s="572"/>
      <c r="AI39" s="573"/>
      <c r="AJ39" s="573"/>
      <c r="AK39" s="573"/>
      <c r="AL39" s="573"/>
      <c r="AM39" s="574"/>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x14ac:dyDescent="0.35">
      <c r="A40" s="70"/>
      <c r="B40" s="603"/>
      <c r="C40" s="603"/>
      <c r="D40" s="604"/>
      <c r="E40" s="595"/>
      <c r="F40" s="596"/>
      <c r="G40" s="596"/>
      <c r="H40" s="596"/>
      <c r="I40" s="597"/>
      <c r="J40" s="554" t="str">
        <f>IF(AND('Mapa final'!$H$28="Muy Baja",'Mapa final'!$L$28="Leve"),CONCATENATE("R",'Mapa final'!$A$28),"")</f>
        <v/>
      </c>
      <c r="K40" s="555"/>
      <c r="L40" s="555" t="str">
        <f>IF(AND('Mapa final'!$H$34="Muy Baja",'Mapa final'!$L$34="Leve"),CONCATENATE("R",'Mapa final'!$A$34),"")</f>
        <v/>
      </c>
      <c r="M40" s="555"/>
      <c r="N40" s="555" t="str">
        <f>IF(AND('Mapa final'!$H$40="Muy Baja",'Mapa final'!$L$40="Leve"),CONCATENATE("R",'Mapa final'!$A$40),"")</f>
        <v/>
      </c>
      <c r="O40" s="556"/>
      <c r="P40" s="554" t="str">
        <f>IF(AND('Mapa final'!$H$28="Muy Baja",'Mapa final'!$L$28="Menor"),CONCATENATE("R",'Mapa final'!$A$28),"")</f>
        <v/>
      </c>
      <c r="Q40" s="555"/>
      <c r="R40" s="555" t="str">
        <f>IF(AND('Mapa final'!$H$34="Muy Baja",'Mapa final'!$L$34="Menor"),CONCATENATE("R",'Mapa final'!$A$34),"")</f>
        <v/>
      </c>
      <c r="S40" s="555"/>
      <c r="T40" s="555" t="str">
        <f>IF(AND('Mapa final'!$H$40="Muy Baja",'Mapa final'!$L$40="Menor"),CONCATENATE("R",'Mapa final'!$A$40),"")</f>
        <v/>
      </c>
      <c r="U40" s="556"/>
      <c r="V40" s="563" t="str">
        <f>IF(AND('Mapa final'!$H$28="Muy Baja",'Mapa final'!$L$28="Moderado"),CONCATENATE("R",'Mapa final'!$A$28),"")</f>
        <v/>
      </c>
      <c r="W40" s="564"/>
      <c r="X40" s="564" t="str">
        <f>IF(AND('Mapa final'!$H$34="Muy Baja",'Mapa final'!$L$34="Moderado"),CONCATENATE("R",'Mapa final'!$A$34),"")</f>
        <v/>
      </c>
      <c r="Y40" s="564"/>
      <c r="Z40" s="564" t="str">
        <f>IF(AND('Mapa final'!$H$40="Muy Baja",'Mapa final'!$L$40="Moderado"),CONCATENATE("R",'Mapa final'!$A$40),"")</f>
        <v/>
      </c>
      <c r="AA40" s="565"/>
      <c r="AB40" s="581" t="str">
        <f>IF(AND('Mapa final'!$H$28="Muy Baja",'Mapa final'!$L$28="Mayor"),CONCATENATE("R",'Mapa final'!$A$28),"")</f>
        <v/>
      </c>
      <c r="AC40" s="582"/>
      <c r="AD40" s="583" t="str">
        <f>IF(AND('Mapa final'!$H$34="Muy Baja",'Mapa final'!$L$34="Mayor"),CONCATENATE("R",'Mapa final'!$A$34),"")</f>
        <v/>
      </c>
      <c r="AE40" s="583"/>
      <c r="AF40" s="583" t="str">
        <f>IF(AND('Mapa final'!$H$40="Muy Baja",'Mapa final'!$L$40="Mayor"),CONCATENATE("R",'Mapa final'!$A$40),"")</f>
        <v/>
      </c>
      <c r="AG40" s="584"/>
      <c r="AH40" s="572" t="str">
        <f>IF(AND('Mapa final'!$H$28="Muy Baja",'Mapa final'!$L$28="Catastrófico"),CONCATENATE("R",'Mapa final'!$A$28),"")</f>
        <v/>
      </c>
      <c r="AI40" s="573"/>
      <c r="AJ40" s="573" t="str">
        <f>IF(AND('Mapa final'!$H$34="Muy Baja",'Mapa final'!$L$34="Catastrófico"),CONCATENATE("R",'Mapa final'!$A$34),"")</f>
        <v/>
      </c>
      <c r="AK40" s="573"/>
      <c r="AL40" s="573" t="str">
        <f>IF(AND('Mapa final'!$H$40="Muy Baja",'Mapa final'!$L$40="Catastrófico"),CONCATENATE("R",'Mapa final'!$A$40),"")</f>
        <v/>
      </c>
      <c r="AM40" s="574"/>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x14ac:dyDescent="0.35">
      <c r="A41" s="70"/>
      <c r="B41" s="603"/>
      <c r="C41" s="603"/>
      <c r="D41" s="604"/>
      <c r="E41" s="595"/>
      <c r="F41" s="596"/>
      <c r="G41" s="596"/>
      <c r="H41" s="596"/>
      <c r="I41" s="597"/>
      <c r="J41" s="554"/>
      <c r="K41" s="555"/>
      <c r="L41" s="555"/>
      <c r="M41" s="555"/>
      <c r="N41" s="555"/>
      <c r="O41" s="556"/>
      <c r="P41" s="554"/>
      <c r="Q41" s="555"/>
      <c r="R41" s="555"/>
      <c r="S41" s="555"/>
      <c r="T41" s="555"/>
      <c r="U41" s="556"/>
      <c r="V41" s="563"/>
      <c r="W41" s="564"/>
      <c r="X41" s="564"/>
      <c r="Y41" s="564"/>
      <c r="Z41" s="564"/>
      <c r="AA41" s="565"/>
      <c r="AB41" s="581"/>
      <c r="AC41" s="582"/>
      <c r="AD41" s="583"/>
      <c r="AE41" s="583"/>
      <c r="AF41" s="583"/>
      <c r="AG41" s="584"/>
      <c r="AH41" s="572"/>
      <c r="AI41" s="573"/>
      <c r="AJ41" s="573"/>
      <c r="AK41" s="573"/>
      <c r="AL41" s="573"/>
      <c r="AM41" s="574"/>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x14ac:dyDescent="0.35">
      <c r="A42" s="70"/>
      <c r="B42" s="603"/>
      <c r="C42" s="603"/>
      <c r="D42" s="604"/>
      <c r="E42" s="595"/>
      <c r="F42" s="596"/>
      <c r="G42" s="596"/>
      <c r="H42" s="596"/>
      <c r="I42" s="597"/>
      <c r="J42" s="554" t="str">
        <f>IF(AND('Mapa final'!$H$46="Muy Baja",'Mapa final'!$L$46="Leve"),CONCATENATE("R",'Mapa final'!$A$46),"")</f>
        <v/>
      </c>
      <c r="K42" s="555"/>
      <c r="L42" s="555" t="str">
        <f>IF(AND('Mapa final'!$H$52="Muy Baja",'Mapa final'!$L$52="Leve"),CONCATENATE("R",'Mapa final'!$A$52),"")</f>
        <v/>
      </c>
      <c r="M42" s="555"/>
      <c r="N42" s="555" t="str">
        <f>IF(AND('Mapa final'!$H$58="Muy Baja",'Mapa final'!$L$58="Leve"),CONCATENATE("R",'Mapa final'!$A$58),"")</f>
        <v/>
      </c>
      <c r="O42" s="556"/>
      <c r="P42" s="554" t="str">
        <f>IF(AND('Mapa final'!$H$46="Muy Baja",'Mapa final'!$L$46="Menor"),CONCATENATE("R",'Mapa final'!$A$46),"")</f>
        <v/>
      </c>
      <c r="Q42" s="555"/>
      <c r="R42" s="555" t="str">
        <f>IF(AND('Mapa final'!$H$52="Muy Baja",'Mapa final'!$L$52="Menor"),CONCATENATE("R",'Mapa final'!$A$52),"")</f>
        <v/>
      </c>
      <c r="S42" s="555"/>
      <c r="T42" s="555" t="str">
        <f>IF(AND('Mapa final'!$H$58="Muy Baja",'Mapa final'!$L$58="Menor"),CONCATENATE("R",'Mapa final'!$A$58),"")</f>
        <v/>
      </c>
      <c r="U42" s="556"/>
      <c r="V42" s="563" t="str">
        <f>IF(AND('Mapa final'!$H$46="Muy Baja",'Mapa final'!$L$46="Moderado"),CONCATENATE("R",'Mapa final'!$A$46),"")</f>
        <v/>
      </c>
      <c r="W42" s="564"/>
      <c r="X42" s="564" t="str">
        <f>IF(AND('Mapa final'!$H$52="Muy Baja",'Mapa final'!$L$52="Moderado"),CONCATENATE("R",'Mapa final'!$A$52),"")</f>
        <v/>
      </c>
      <c r="Y42" s="564"/>
      <c r="Z42" s="564" t="str">
        <f>IF(AND('Mapa final'!$H$58="Muy Baja",'Mapa final'!$L$58="Moderado"),CONCATENATE("R",'Mapa final'!$A$58),"")</f>
        <v/>
      </c>
      <c r="AA42" s="565"/>
      <c r="AB42" s="581" t="str">
        <f>IF(AND('Mapa final'!$H$46="Muy Baja",'Mapa final'!$L$46="Mayor"),CONCATENATE("R",'Mapa final'!$A$46),"")</f>
        <v/>
      </c>
      <c r="AC42" s="582"/>
      <c r="AD42" s="583" t="str">
        <f>IF(AND('Mapa final'!$H$52="Muy Baja",'Mapa final'!$L$52="Mayor"),CONCATENATE("R",'Mapa final'!$A$52),"")</f>
        <v/>
      </c>
      <c r="AE42" s="583"/>
      <c r="AF42" s="583" t="str">
        <f>IF(AND('Mapa final'!$H$58="Muy Baja",'Mapa final'!$L$58="Mayor"),CONCATENATE("R",'Mapa final'!$A$58),"")</f>
        <v/>
      </c>
      <c r="AG42" s="584"/>
      <c r="AH42" s="572" t="str">
        <f>IF(AND('Mapa final'!$H$46="Muy Baja",'Mapa final'!$L$46="Catastrófico"),CONCATENATE("R",'Mapa final'!$A$46),"")</f>
        <v/>
      </c>
      <c r="AI42" s="573"/>
      <c r="AJ42" s="573" t="str">
        <f>IF(AND('Mapa final'!$H$52="Muy Baja",'Mapa final'!$L$52="Catastrófico"),CONCATENATE("R",'Mapa final'!$A$52),"")</f>
        <v/>
      </c>
      <c r="AK42" s="573"/>
      <c r="AL42" s="573" t="str">
        <f>IF(AND('Mapa final'!$H$58="Muy Baja",'Mapa final'!$L$58="Catastrófico"),CONCATENATE("R",'Mapa final'!$A$58),"")</f>
        <v/>
      </c>
      <c r="AM42" s="574"/>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x14ac:dyDescent="0.35">
      <c r="A43" s="70"/>
      <c r="B43" s="603"/>
      <c r="C43" s="603"/>
      <c r="D43" s="604"/>
      <c r="E43" s="595"/>
      <c r="F43" s="596"/>
      <c r="G43" s="596"/>
      <c r="H43" s="596"/>
      <c r="I43" s="597"/>
      <c r="J43" s="554"/>
      <c r="K43" s="555"/>
      <c r="L43" s="555"/>
      <c r="M43" s="555"/>
      <c r="N43" s="555"/>
      <c r="O43" s="556"/>
      <c r="P43" s="554"/>
      <c r="Q43" s="555"/>
      <c r="R43" s="555"/>
      <c r="S43" s="555"/>
      <c r="T43" s="555"/>
      <c r="U43" s="556"/>
      <c r="V43" s="563"/>
      <c r="W43" s="564"/>
      <c r="X43" s="564"/>
      <c r="Y43" s="564"/>
      <c r="Z43" s="564"/>
      <c r="AA43" s="565"/>
      <c r="AB43" s="581"/>
      <c r="AC43" s="582"/>
      <c r="AD43" s="583"/>
      <c r="AE43" s="583"/>
      <c r="AF43" s="583"/>
      <c r="AG43" s="584"/>
      <c r="AH43" s="572"/>
      <c r="AI43" s="573"/>
      <c r="AJ43" s="573"/>
      <c r="AK43" s="573"/>
      <c r="AL43" s="573"/>
      <c r="AM43" s="574"/>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x14ac:dyDescent="0.35">
      <c r="A44" s="70"/>
      <c r="B44" s="603"/>
      <c r="C44" s="603"/>
      <c r="D44" s="604"/>
      <c r="E44" s="595"/>
      <c r="F44" s="596"/>
      <c r="G44" s="596"/>
      <c r="H44" s="596"/>
      <c r="I44" s="597"/>
      <c r="J44" s="554" t="str">
        <f>IF(AND('Mapa final'!$H$64="Muy Baja",'Mapa final'!$L$64="Leve"),CONCATENATE("R",'Mapa final'!$A$64),"")</f>
        <v/>
      </c>
      <c r="K44" s="555"/>
      <c r="L44" s="555" t="str">
        <f>IF(AND('Mapa final'!$H$70="Muy Baja",'Mapa final'!$L$70="Leve"),CONCATENATE("R",'Mapa final'!$A$70),"")</f>
        <v/>
      </c>
      <c r="M44" s="555"/>
      <c r="N44" s="555" t="str">
        <f>IF(AND('Mapa final'!$H$76="Muy Baja",'Mapa final'!$L$76="Leve"),CONCATENATE("R",'Mapa final'!$A$76),"")</f>
        <v/>
      </c>
      <c r="O44" s="556"/>
      <c r="P44" s="554" t="str">
        <f>IF(AND('Mapa final'!$H$64="Muy Baja",'Mapa final'!$L$64="Menor"),CONCATENATE("R",'Mapa final'!$A$64),"")</f>
        <v/>
      </c>
      <c r="Q44" s="555"/>
      <c r="R44" s="555" t="str">
        <f>IF(AND('Mapa final'!$H$70="Muy Baja",'Mapa final'!$L$70="Menor"),CONCATENATE("R",'Mapa final'!$A$70),"")</f>
        <v/>
      </c>
      <c r="S44" s="555"/>
      <c r="T44" s="555" t="str">
        <f>IF(AND('Mapa final'!$H$76="Muy Baja",'Mapa final'!$L$76="Menor"),CONCATENATE("R",'Mapa final'!$A$76),"")</f>
        <v/>
      </c>
      <c r="U44" s="556"/>
      <c r="V44" s="563" t="str">
        <f>IF(AND('Mapa final'!$H$64="Muy Baja",'Mapa final'!$L$64="Moderado"),CONCATENATE("R",'Mapa final'!$A$64),"")</f>
        <v/>
      </c>
      <c r="W44" s="564"/>
      <c r="X44" s="564" t="str">
        <f>IF(AND('Mapa final'!$H$70="Muy Baja",'Mapa final'!$L$70="Moderado"),CONCATENATE("R",'Mapa final'!$A$70),"")</f>
        <v/>
      </c>
      <c r="Y44" s="564"/>
      <c r="Z44" s="564" t="str">
        <f>IF(AND('Mapa final'!$H$76="Muy Baja",'Mapa final'!$L$76="Moderado"),CONCATENATE("R",'Mapa final'!$A$76),"")</f>
        <v/>
      </c>
      <c r="AA44" s="565"/>
      <c r="AB44" s="581" t="str">
        <f>IF(AND('Mapa final'!$H$64="Muy Baja",'Mapa final'!$L$64="Mayor"),CONCATENATE("R",'Mapa final'!$A$64),"")</f>
        <v/>
      </c>
      <c r="AC44" s="582"/>
      <c r="AD44" s="583" t="str">
        <f>IF(AND('Mapa final'!$H$70="Muy Baja",'Mapa final'!$L$70="Mayor"),CONCATENATE("R",'Mapa final'!$A$70),"")</f>
        <v/>
      </c>
      <c r="AE44" s="583"/>
      <c r="AF44" s="583" t="str">
        <f>IF(AND('Mapa final'!$H$76="Muy Baja",'Mapa final'!$L$76="Mayor"),CONCATENATE("R",'Mapa final'!$A$76),"")</f>
        <v/>
      </c>
      <c r="AG44" s="584"/>
      <c r="AH44" s="572" t="str">
        <f>IF(AND('Mapa final'!$H$64="Muy Baja",'Mapa final'!$L$64="Catastrófico"),CONCATENATE("R",'Mapa final'!$A$64),"")</f>
        <v/>
      </c>
      <c r="AI44" s="573"/>
      <c r="AJ44" s="573" t="str">
        <f>IF(AND('Mapa final'!$H$70="Muy Baja",'Mapa final'!$L$70="Catastrófico"),CONCATENATE("R",'Mapa final'!$A$70),"")</f>
        <v/>
      </c>
      <c r="AK44" s="573"/>
      <c r="AL44" s="573" t="str">
        <f>IF(AND('Mapa final'!$H$76="Muy Baja",'Mapa final'!$L$76="Catastrófico"),CONCATENATE("R",'Mapa final'!$A$76),"")</f>
        <v/>
      </c>
      <c r="AM44" s="574"/>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 thickBot="1" x14ac:dyDescent="0.4">
      <c r="A45" s="70"/>
      <c r="B45" s="603"/>
      <c r="C45" s="603"/>
      <c r="D45" s="604"/>
      <c r="E45" s="598"/>
      <c r="F45" s="599"/>
      <c r="G45" s="599"/>
      <c r="H45" s="599"/>
      <c r="I45" s="600"/>
      <c r="J45" s="557"/>
      <c r="K45" s="558"/>
      <c r="L45" s="558"/>
      <c r="M45" s="558"/>
      <c r="N45" s="558"/>
      <c r="O45" s="559"/>
      <c r="P45" s="557"/>
      <c r="Q45" s="558"/>
      <c r="R45" s="558"/>
      <c r="S45" s="558"/>
      <c r="T45" s="558"/>
      <c r="U45" s="559"/>
      <c r="V45" s="566"/>
      <c r="W45" s="567"/>
      <c r="X45" s="567"/>
      <c r="Y45" s="567"/>
      <c r="Z45" s="567"/>
      <c r="AA45" s="568"/>
      <c r="AB45" s="585"/>
      <c r="AC45" s="586"/>
      <c r="AD45" s="586"/>
      <c r="AE45" s="586"/>
      <c r="AF45" s="586"/>
      <c r="AG45" s="587"/>
      <c r="AH45" s="575"/>
      <c r="AI45" s="576"/>
      <c r="AJ45" s="576"/>
      <c r="AK45" s="576"/>
      <c r="AL45" s="576"/>
      <c r="AM45" s="577"/>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35">
      <c r="A46" s="70"/>
      <c r="B46" s="70"/>
      <c r="C46" s="70"/>
      <c r="D46" s="70"/>
      <c r="E46" s="70"/>
      <c r="F46" s="70"/>
      <c r="G46" s="70"/>
      <c r="H46" s="70"/>
      <c r="I46" s="70"/>
      <c r="J46" s="592" t="s">
        <v>109</v>
      </c>
      <c r="K46" s="593"/>
      <c r="L46" s="593"/>
      <c r="M46" s="593"/>
      <c r="N46" s="593"/>
      <c r="O46" s="594"/>
      <c r="P46" s="592" t="s">
        <v>108</v>
      </c>
      <c r="Q46" s="593"/>
      <c r="R46" s="593"/>
      <c r="S46" s="593"/>
      <c r="T46" s="593"/>
      <c r="U46" s="594"/>
      <c r="V46" s="592" t="s">
        <v>107</v>
      </c>
      <c r="W46" s="593"/>
      <c r="X46" s="593"/>
      <c r="Y46" s="593"/>
      <c r="Z46" s="593"/>
      <c r="AA46" s="594"/>
      <c r="AB46" s="592" t="s">
        <v>106</v>
      </c>
      <c r="AC46" s="602"/>
      <c r="AD46" s="593"/>
      <c r="AE46" s="593"/>
      <c r="AF46" s="593"/>
      <c r="AG46" s="594"/>
      <c r="AH46" s="592" t="s">
        <v>105</v>
      </c>
      <c r="AI46" s="593"/>
      <c r="AJ46" s="593"/>
      <c r="AK46" s="593"/>
      <c r="AL46" s="593"/>
      <c r="AM46" s="594"/>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35">
      <c r="A47" s="70"/>
      <c r="B47" s="70"/>
      <c r="C47" s="70"/>
      <c r="D47" s="70"/>
      <c r="E47" s="70"/>
      <c r="F47" s="70"/>
      <c r="G47" s="70"/>
      <c r="H47" s="70"/>
      <c r="I47" s="70"/>
      <c r="J47" s="595"/>
      <c r="K47" s="596"/>
      <c r="L47" s="596"/>
      <c r="M47" s="596"/>
      <c r="N47" s="596"/>
      <c r="O47" s="597"/>
      <c r="P47" s="595"/>
      <c r="Q47" s="596"/>
      <c r="R47" s="596"/>
      <c r="S47" s="596"/>
      <c r="T47" s="596"/>
      <c r="U47" s="597"/>
      <c r="V47" s="595"/>
      <c r="W47" s="596"/>
      <c r="X47" s="596"/>
      <c r="Y47" s="596"/>
      <c r="Z47" s="596"/>
      <c r="AA47" s="597"/>
      <c r="AB47" s="595"/>
      <c r="AC47" s="596"/>
      <c r="AD47" s="596"/>
      <c r="AE47" s="596"/>
      <c r="AF47" s="596"/>
      <c r="AG47" s="597"/>
      <c r="AH47" s="595"/>
      <c r="AI47" s="596"/>
      <c r="AJ47" s="596"/>
      <c r="AK47" s="596"/>
      <c r="AL47" s="596"/>
      <c r="AM47" s="597"/>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35">
      <c r="A48" s="70"/>
      <c r="B48" s="70"/>
      <c r="C48" s="70"/>
      <c r="D48" s="70"/>
      <c r="E48" s="70"/>
      <c r="F48" s="70"/>
      <c r="G48" s="70"/>
      <c r="H48" s="70"/>
      <c r="I48" s="70"/>
      <c r="J48" s="595"/>
      <c r="K48" s="596"/>
      <c r="L48" s="596"/>
      <c r="M48" s="596"/>
      <c r="N48" s="596"/>
      <c r="O48" s="597"/>
      <c r="P48" s="595"/>
      <c r="Q48" s="596"/>
      <c r="R48" s="596"/>
      <c r="S48" s="596"/>
      <c r="T48" s="596"/>
      <c r="U48" s="597"/>
      <c r="V48" s="595"/>
      <c r="W48" s="596"/>
      <c r="X48" s="596"/>
      <c r="Y48" s="596"/>
      <c r="Z48" s="596"/>
      <c r="AA48" s="597"/>
      <c r="AB48" s="595"/>
      <c r="AC48" s="596"/>
      <c r="AD48" s="596"/>
      <c r="AE48" s="596"/>
      <c r="AF48" s="596"/>
      <c r="AG48" s="597"/>
      <c r="AH48" s="595"/>
      <c r="AI48" s="596"/>
      <c r="AJ48" s="596"/>
      <c r="AK48" s="596"/>
      <c r="AL48" s="596"/>
      <c r="AM48" s="597"/>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35">
      <c r="A49" s="70"/>
      <c r="B49" s="70"/>
      <c r="C49" s="70"/>
      <c r="D49" s="70"/>
      <c r="E49" s="70"/>
      <c r="F49" s="70"/>
      <c r="G49" s="70"/>
      <c r="H49" s="70"/>
      <c r="I49" s="70"/>
      <c r="J49" s="595"/>
      <c r="K49" s="596"/>
      <c r="L49" s="596"/>
      <c r="M49" s="596"/>
      <c r="N49" s="596"/>
      <c r="O49" s="597"/>
      <c r="P49" s="595"/>
      <c r="Q49" s="596"/>
      <c r="R49" s="596"/>
      <c r="S49" s="596"/>
      <c r="T49" s="596"/>
      <c r="U49" s="597"/>
      <c r="V49" s="595"/>
      <c r="W49" s="596"/>
      <c r="X49" s="596"/>
      <c r="Y49" s="596"/>
      <c r="Z49" s="596"/>
      <c r="AA49" s="597"/>
      <c r="AB49" s="595"/>
      <c r="AC49" s="596"/>
      <c r="AD49" s="596"/>
      <c r="AE49" s="596"/>
      <c r="AF49" s="596"/>
      <c r="AG49" s="597"/>
      <c r="AH49" s="595"/>
      <c r="AI49" s="596"/>
      <c r="AJ49" s="596"/>
      <c r="AK49" s="596"/>
      <c r="AL49" s="596"/>
      <c r="AM49" s="597"/>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35">
      <c r="A50" s="70"/>
      <c r="B50" s="70"/>
      <c r="C50" s="70"/>
      <c r="D50" s="70"/>
      <c r="E50" s="70"/>
      <c r="F50" s="70"/>
      <c r="G50" s="70"/>
      <c r="H50" s="70"/>
      <c r="I50" s="70"/>
      <c r="J50" s="595"/>
      <c r="K50" s="596"/>
      <c r="L50" s="596"/>
      <c r="M50" s="596"/>
      <c r="N50" s="596"/>
      <c r="O50" s="597"/>
      <c r="P50" s="595"/>
      <c r="Q50" s="596"/>
      <c r="R50" s="596"/>
      <c r="S50" s="596"/>
      <c r="T50" s="596"/>
      <c r="U50" s="597"/>
      <c r="V50" s="595"/>
      <c r="W50" s="596"/>
      <c r="X50" s="596"/>
      <c r="Y50" s="596"/>
      <c r="Z50" s="596"/>
      <c r="AA50" s="597"/>
      <c r="AB50" s="595"/>
      <c r="AC50" s="596"/>
      <c r="AD50" s="596"/>
      <c r="AE50" s="596"/>
      <c r="AF50" s="596"/>
      <c r="AG50" s="597"/>
      <c r="AH50" s="595"/>
      <c r="AI50" s="596"/>
      <c r="AJ50" s="596"/>
      <c r="AK50" s="596"/>
      <c r="AL50" s="596"/>
      <c r="AM50" s="597"/>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thickBot="1" x14ac:dyDescent="0.4">
      <c r="A51" s="70"/>
      <c r="B51" s="70"/>
      <c r="C51" s="70"/>
      <c r="D51" s="70"/>
      <c r="E51" s="70"/>
      <c r="F51" s="70"/>
      <c r="G51" s="70"/>
      <c r="H51" s="70"/>
      <c r="I51" s="70"/>
      <c r="J51" s="598"/>
      <c r="K51" s="599"/>
      <c r="L51" s="599"/>
      <c r="M51" s="599"/>
      <c r="N51" s="599"/>
      <c r="O51" s="600"/>
      <c r="P51" s="598"/>
      <c r="Q51" s="599"/>
      <c r="R51" s="599"/>
      <c r="S51" s="599"/>
      <c r="T51" s="599"/>
      <c r="U51" s="600"/>
      <c r="V51" s="598"/>
      <c r="W51" s="599"/>
      <c r="X51" s="599"/>
      <c r="Y51" s="599"/>
      <c r="Z51" s="599"/>
      <c r="AA51" s="600"/>
      <c r="AB51" s="598"/>
      <c r="AC51" s="599"/>
      <c r="AD51" s="599"/>
      <c r="AE51" s="599"/>
      <c r="AF51" s="599"/>
      <c r="AG51" s="600"/>
      <c r="AH51" s="598"/>
      <c r="AI51" s="599"/>
      <c r="AJ51" s="599"/>
      <c r="AK51" s="599"/>
      <c r="AL51" s="599"/>
      <c r="AM51" s="60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3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3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3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3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3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3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3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3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3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3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3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3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3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3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3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3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3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3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3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3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3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3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3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3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3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3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3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3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3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3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3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3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3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3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3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3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3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3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3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3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3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3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3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3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3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3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3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3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3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3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3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35">
      <c r="B137" s="70"/>
      <c r="C137" s="70"/>
      <c r="D137" s="70"/>
      <c r="E137" s="70"/>
      <c r="F137" s="70"/>
      <c r="G137" s="70"/>
      <c r="H137" s="70"/>
      <c r="I137" s="70"/>
    </row>
    <row r="138" spans="2:63" x14ac:dyDescent="0.35">
      <c r="B138" s="70"/>
      <c r="C138" s="70"/>
      <c r="D138" s="70"/>
      <c r="E138" s="70"/>
      <c r="F138" s="70"/>
      <c r="G138" s="70"/>
      <c r="H138" s="70"/>
      <c r="I138" s="70"/>
    </row>
    <row r="139" spans="2:63" x14ac:dyDescent="0.35">
      <c r="B139" s="70"/>
      <c r="C139" s="70"/>
      <c r="D139" s="70"/>
      <c r="E139" s="70"/>
      <c r="F139" s="70"/>
      <c r="G139" s="70"/>
      <c r="H139" s="70"/>
      <c r="I139" s="70"/>
    </row>
    <row r="140" spans="2:63" x14ac:dyDescent="0.35">
      <c r="B140" s="70"/>
      <c r="C140" s="70"/>
      <c r="D140" s="70"/>
      <c r="E140" s="70"/>
      <c r="F140" s="70"/>
      <c r="G140" s="70"/>
      <c r="H140" s="70"/>
      <c r="I140" s="70"/>
    </row>
  </sheetData>
  <sheetProtection algorithmName="SHA-512" hashValue="sHIBBFZ46JacPDo6U97OaOgeGwOG2sMdaedHAZZvFUdRKreP/htA0zCRWlH+AI4hXqQID9OyFWDLVPX5dFioeA==" saltValue="phRYquzwRleBXoBLVSn8Dg=="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31" zoomScale="50" zoomScaleNormal="50" workbookViewId="0">
      <selection activeCell="W36" sqref="W36"/>
    </sheetView>
  </sheetViews>
  <sheetFormatPr baseColWidth="10" defaultRowHeight="14.5" x14ac:dyDescent="0.35"/>
  <cols>
    <col min="2" max="15" width="5.7265625" customWidth="1"/>
    <col min="16" max="16" width="9.7265625" customWidth="1"/>
    <col min="17" max="18" width="5.7265625" customWidth="1"/>
    <col min="19" max="19" width="8.453125" customWidth="1"/>
    <col min="20" max="23" width="5.7265625" customWidth="1"/>
    <col min="24" max="24" width="8.54296875" customWidth="1"/>
    <col min="25" max="26" width="5.7265625" customWidth="1"/>
    <col min="27" max="27" width="10.7265625" customWidth="1"/>
    <col min="28" max="28" width="11" customWidth="1"/>
    <col min="29" max="29" width="7.453125" customWidth="1"/>
    <col min="30" max="33" width="5.7265625" customWidth="1"/>
    <col min="34" max="34" width="8.54296875" customWidth="1"/>
    <col min="35" max="39" width="5.7265625" customWidth="1"/>
    <col min="41" max="46" width="5.7265625" customWidth="1"/>
  </cols>
  <sheetData>
    <row r="1" spans="1:91" x14ac:dyDescent="0.3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35">
      <c r="A2" s="70"/>
      <c r="B2" s="671" t="s">
        <v>155</v>
      </c>
      <c r="C2" s="672"/>
      <c r="D2" s="672"/>
      <c r="E2" s="672"/>
      <c r="F2" s="672"/>
      <c r="G2" s="672"/>
      <c r="H2" s="672"/>
      <c r="I2" s="672"/>
      <c r="J2" s="591" t="s">
        <v>2</v>
      </c>
      <c r="K2" s="591"/>
      <c r="L2" s="591"/>
      <c r="M2" s="591"/>
      <c r="N2" s="591"/>
      <c r="O2" s="591"/>
      <c r="P2" s="591"/>
      <c r="Q2" s="591"/>
      <c r="R2" s="591"/>
      <c r="S2" s="591"/>
      <c r="T2" s="591"/>
      <c r="U2" s="591"/>
      <c r="V2" s="591"/>
      <c r="W2" s="591"/>
      <c r="X2" s="591"/>
      <c r="Y2" s="591"/>
      <c r="Z2" s="591"/>
      <c r="AA2" s="591"/>
      <c r="AB2" s="591"/>
      <c r="AC2" s="591"/>
      <c r="AD2" s="591"/>
      <c r="AE2" s="591"/>
      <c r="AF2" s="591"/>
      <c r="AG2" s="591"/>
      <c r="AH2" s="591"/>
      <c r="AI2" s="591"/>
      <c r="AJ2" s="591"/>
      <c r="AK2" s="591"/>
      <c r="AL2" s="591"/>
      <c r="AM2" s="591"/>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35">
      <c r="A3" s="70"/>
      <c r="B3" s="672"/>
      <c r="C3" s="672"/>
      <c r="D3" s="672"/>
      <c r="E3" s="672"/>
      <c r="F3" s="672"/>
      <c r="G3" s="672"/>
      <c r="H3" s="672"/>
      <c r="I3" s="672"/>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35">
      <c r="A4" s="70"/>
      <c r="B4" s="672"/>
      <c r="C4" s="672"/>
      <c r="D4" s="672"/>
      <c r="E4" s="672"/>
      <c r="F4" s="672"/>
      <c r="G4" s="672"/>
      <c r="H4" s="672"/>
      <c r="I4" s="672"/>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c r="AI4" s="591"/>
      <c r="AJ4" s="591"/>
      <c r="AK4" s="591"/>
      <c r="AL4" s="591"/>
      <c r="AM4" s="591"/>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 thickBot="1" x14ac:dyDescent="0.4">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35">
      <c r="A6" s="70"/>
      <c r="B6" s="603" t="s">
        <v>4</v>
      </c>
      <c r="C6" s="603"/>
      <c r="D6" s="604"/>
      <c r="E6" s="641" t="s">
        <v>113</v>
      </c>
      <c r="F6" s="642"/>
      <c r="G6" s="642"/>
      <c r="H6" s="642"/>
      <c r="I6" s="643"/>
      <c r="J6" s="32" t="str">
        <f>IF(AND('Mapa final'!$Y$10="Muy Alta",'Mapa final'!$AA$10="Leve"),CONCATENATE("R1C",'Mapa final'!$O$10),"")</f>
        <v/>
      </c>
      <c r="K6" s="33" t="str">
        <f>IF(AND('Mapa final'!$Y$11="Muy Alta",'Mapa final'!$AA$11="Leve"),CONCATENATE("R1C",'Mapa final'!$O$11),"")</f>
        <v/>
      </c>
      <c r="L6" s="33" t="str">
        <f>IF(AND('Mapa final'!$Y$12="Muy Alta",'Mapa final'!$AA$12="Leve"),CONCATENATE("R1C",'Mapa final'!$O$12),"")</f>
        <v/>
      </c>
      <c r="M6" s="33" t="str">
        <f>IF(AND('Mapa final'!$Y$13="Muy Alta",'Mapa final'!$AA$13="Leve"),CONCATENATE("R1C",'Mapa final'!$O$13),"")</f>
        <v/>
      </c>
      <c r="N6" s="33" t="str">
        <f>IF(AND('Mapa final'!$Y$14="Muy Alta",'Mapa final'!$AA$14="Leve"),CONCATENATE("R1C",'Mapa final'!$O$14),"")</f>
        <v/>
      </c>
      <c r="O6" s="34" t="str">
        <f>IF(AND('Mapa final'!$Y$15="Muy Alta",'Mapa final'!$AA$15="Leve"),CONCATENATE("R1C",'Mapa final'!$O$15),"")</f>
        <v/>
      </c>
      <c r="P6" s="32" t="str">
        <f>IF(AND('Mapa final'!$Y$10="Muy Alta",'Mapa final'!$AA$10="Menor"),CONCATENATE("R1C",'Mapa final'!$O$10),"")</f>
        <v/>
      </c>
      <c r="Q6" s="33" t="str">
        <f>IF(AND('Mapa final'!$Y$11="Muy Alta",'Mapa final'!$AA$11="Menor"),CONCATENATE("R1C",'Mapa final'!$O$11),"")</f>
        <v/>
      </c>
      <c r="R6" s="33" t="str">
        <f>IF(AND('Mapa final'!$Y$12="Muy Alta",'Mapa final'!$AA$12="Menor"),CONCATENATE("R1C",'Mapa final'!$O$12),"")</f>
        <v/>
      </c>
      <c r="S6" s="33" t="str">
        <f>IF(AND('Mapa final'!$Y$13="Muy Alta",'Mapa final'!$AA$13="Menor"),CONCATENATE("R1C",'Mapa final'!$O$13),"")</f>
        <v/>
      </c>
      <c r="T6" s="33" t="str">
        <f>IF(AND('Mapa final'!$Y$14="Muy Alta",'Mapa final'!$AA$14="Menor"),CONCATENATE("R1C",'Mapa final'!$O$14),"")</f>
        <v/>
      </c>
      <c r="U6" s="34" t="str">
        <f>IF(AND('Mapa final'!$Y$15="Muy Alta",'Mapa final'!$AA$15="Menor"),CONCATENATE("R1C",'Mapa final'!$O$15),"")</f>
        <v/>
      </c>
      <c r="V6" s="32" t="str">
        <f>IF(AND('Mapa final'!$Y$10="Muy Alta",'Mapa final'!$AA$10="Moderado"),CONCATENATE("R1C",'Mapa final'!$O$10),"")</f>
        <v/>
      </c>
      <c r="W6" s="33" t="str">
        <f>IF(AND('Mapa final'!$Y$11="Muy Alta",'Mapa final'!$AA$11="Moderado"),CONCATENATE("R1C",'Mapa final'!$O$11),"")</f>
        <v/>
      </c>
      <c r="X6" s="33" t="str">
        <f>IF(AND('Mapa final'!$Y$12="Muy Alta",'Mapa final'!$AA$12="Moderado"),CONCATENATE("R1C",'Mapa final'!$O$12),"")</f>
        <v/>
      </c>
      <c r="Y6" s="33" t="str">
        <f>IF(AND('Mapa final'!$Y$13="Muy Alta",'Mapa final'!$AA$13="Moderado"),CONCATENATE("R1C",'Mapa final'!$O$13),"")</f>
        <v/>
      </c>
      <c r="Z6" s="33" t="str">
        <f>IF(AND('Mapa final'!$Y$14="Muy Alta",'Mapa final'!$AA$14="Moderado"),CONCATENATE("R1C",'Mapa final'!$O$14),"")</f>
        <v/>
      </c>
      <c r="AA6" s="34" t="str">
        <f>IF(AND('Mapa final'!$Y$15="Muy Alta",'Mapa final'!$AA$15="Moderado"),CONCATENATE("R1C",'Mapa final'!$O$15),"")</f>
        <v/>
      </c>
      <c r="AB6" s="32" t="str">
        <f>IF(AND('Mapa final'!$Y$10="Muy Alta",'Mapa final'!$AA$10="Mayor"),CONCATENATE("R1C",'Mapa final'!$O$10),"")</f>
        <v/>
      </c>
      <c r="AC6" s="33" t="str">
        <f>IF(AND('Mapa final'!$Y$11="Muy Alta",'Mapa final'!$AA$11="Mayor"),CONCATENATE("R1C",'Mapa final'!$O$11),"")</f>
        <v/>
      </c>
      <c r="AD6" s="33" t="str">
        <f>IF(AND('Mapa final'!$Y$12="Muy Alta",'Mapa final'!$AA$12="Mayor"),CONCATENATE("R1C",'Mapa final'!$O$12),"")</f>
        <v/>
      </c>
      <c r="AE6" s="33" t="str">
        <f>IF(AND('Mapa final'!$Y$13="Muy Alta",'Mapa final'!$AA$13="Mayor"),CONCATENATE("R1C",'Mapa final'!$O$13),"")</f>
        <v/>
      </c>
      <c r="AF6" s="33" t="str">
        <f>IF(AND('Mapa final'!$Y$14="Muy Alta",'Mapa final'!$AA$14="Mayor"),CONCATENATE("R1C",'Mapa final'!$O$14),"")</f>
        <v/>
      </c>
      <c r="AG6" s="34" t="str">
        <f>IF(AND('Mapa final'!$Y$15="Muy Alta",'Mapa final'!$AA$15="Mayor"),CONCATENATE("R1C",'Mapa final'!$O$15),"")</f>
        <v/>
      </c>
      <c r="AH6" s="35" t="str">
        <f>IF(AND('Mapa final'!$Y$10="Muy Alta",'Mapa final'!$AA$10="Catastrófico"),CONCATENATE("R1C",'Mapa final'!$O$10),"")</f>
        <v/>
      </c>
      <c r="AI6" s="36" t="str">
        <f>IF(AND('Mapa final'!$Y$11="Muy Alta",'Mapa final'!$AA$11="Catastrófico"),CONCATENATE("R1C",'Mapa final'!$O$11),"")</f>
        <v/>
      </c>
      <c r="AJ6" s="36" t="str">
        <f>IF(AND('Mapa final'!$Y$12="Muy Alta",'Mapa final'!$AA$12="Catastrófico"),CONCATENATE("R1C",'Mapa final'!$O$12),"")</f>
        <v/>
      </c>
      <c r="AK6" s="36" t="str">
        <f>IF(AND('Mapa final'!$Y$13="Muy Alta",'Mapa final'!$AA$13="Catastrófico"),CONCATENATE("R1C",'Mapa final'!$O$13),"")</f>
        <v/>
      </c>
      <c r="AL6" s="36" t="str">
        <f>IF(AND('Mapa final'!$Y$14="Muy Alta",'Mapa final'!$AA$14="Catastrófico"),CONCATENATE("R1C",'Mapa final'!$O$14),"")</f>
        <v/>
      </c>
      <c r="AM6" s="37" t="str">
        <f>IF(AND('Mapa final'!$Y$15="Muy Alta",'Mapa final'!$AA$15="Catastrófico"),CONCATENATE("R1C",'Mapa final'!$O$15),"")</f>
        <v/>
      </c>
      <c r="AN6" s="70"/>
      <c r="AO6" s="662" t="s">
        <v>76</v>
      </c>
      <c r="AP6" s="663"/>
      <c r="AQ6" s="663"/>
      <c r="AR6" s="663"/>
      <c r="AS6" s="663"/>
      <c r="AT6" s="664"/>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35">
      <c r="A7" s="70"/>
      <c r="B7" s="603"/>
      <c r="C7" s="603"/>
      <c r="D7" s="604"/>
      <c r="E7" s="644"/>
      <c r="F7" s="645"/>
      <c r="G7" s="645"/>
      <c r="H7" s="645"/>
      <c r="I7" s="646"/>
      <c r="J7" s="38" t="str">
        <f>IF(AND('Mapa final'!$Y$16="Muy Alta",'Mapa final'!$AA$16="Leve"),CONCATENATE("R2C",'Mapa final'!$O$16),"")</f>
        <v/>
      </c>
      <c r="K7" s="39" t="str">
        <f>IF(AND('Mapa final'!$Y$17="Muy Alta",'Mapa final'!$AA$17="Leve"),CONCATENATE("R2C",'Mapa final'!$O$17),"")</f>
        <v/>
      </c>
      <c r="L7" s="39" t="str">
        <f>IF(AND('Mapa final'!$Y$18="Muy Alta",'Mapa final'!$AA$18="Leve"),CONCATENATE("R2C",'Mapa final'!$O$18),"")</f>
        <v/>
      </c>
      <c r="M7" s="39" t="str">
        <f>IF(AND('Mapa final'!$Y$19="Muy Alta",'Mapa final'!$AA$19="Leve"),CONCATENATE("R2C",'Mapa final'!$O$19),"")</f>
        <v/>
      </c>
      <c r="N7" s="39" t="str">
        <f>IF(AND('Mapa final'!$Y$20="Muy Alta",'Mapa final'!$AA$20="Leve"),CONCATENATE("R2C",'Mapa final'!$O$20),"")</f>
        <v/>
      </c>
      <c r="O7" s="40" t="str">
        <f>IF(AND('Mapa final'!$Y$21="Muy Alta",'Mapa final'!$AA$21="Leve"),CONCATENATE("R2C",'Mapa final'!$O$21),"")</f>
        <v/>
      </c>
      <c r="P7" s="38" t="str">
        <f>IF(AND('Mapa final'!$Y$16="Muy Alta",'Mapa final'!$AA$16="Menor"),CONCATENATE("R2C",'Mapa final'!$O$16),"")</f>
        <v/>
      </c>
      <c r="Q7" s="39" t="str">
        <f>IF(AND('Mapa final'!$Y$17="Muy Alta",'Mapa final'!$AA$17="Menor"),CONCATENATE("R2C",'Mapa final'!$O$17),"")</f>
        <v/>
      </c>
      <c r="R7" s="39" t="str">
        <f>IF(AND('Mapa final'!$Y$18="Muy Alta",'Mapa final'!$AA$18="Menor"),CONCATENATE("R2C",'Mapa final'!$O$18),"")</f>
        <v/>
      </c>
      <c r="S7" s="39" t="str">
        <f>IF(AND('Mapa final'!$Y$19="Muy Alta",'Mapa final'!$AA$19="Menor"),CONCATENATE("R2C",'Mapa final'!$O$19),"")</f>
        <v/>
      </c>
      <c r="T7" s="39" t="str">
        <f>IF(AND('Mapa final'!$Y$20="Muy Alta",'Mapa final'!$AA$20="Menor"),CONCATENATE("R2C",'Mapa final'!$O$20),"")</f>
        <v/>
      </c>
      <c r="U7" s="40" t="str">
        <f>IF(AND('Mapa final'!$Y$21="Muy Alta",'Mapa final'!$AA$21="Menor"),CONCATENATE("R2C",'Mapa final'!$O$21),"")</f>
        <v/>
      </c>
      <c r="V7" s="38" t="str">
        <f>IF(AND('Mapa final'!$Y$16="Muy Alta",'Mapa final'!$AA$16="Moderado"),CONCATENATE("R2C",'Mapa final'!$O$16),"")</f>
        <v/>
      </c>
      <c r="W7" s="39" t="str">
        <f>IF(AND('Mapa final'!$Y$17="Muy Alta",'Mapa final'!$AA$17="Moderado"),CONCATENATE("R2C",'Mapa final'!$O$17),"")</f>
        <v/>
      </c>
      <c r="X7" s="39" t="str">
        <f>IF(AND('Mapa final'!$Y$18="Muy Alta",'Mapa final'!$AA$18="Moderado"),CONCATENATE("R2C",'Mapa final'!$O$18),"")</f>
        <v/>
      </c>
      <c r="Y7" s="39" t="str">
        <f>IF(AND('Mapa final'!$Y$19="Muy Alta",'Mapa final'!$AA$19="Moderado"),CONCATENATE("R2C",'Mapa final'!$O$19),"")</f>
        <v/>
      </c>
      <c r="Z7" s="39" t="str">
        <f>IF(AND('Mapa final'!$Y$20="Muy Alta",'Mapa final'!$AA$20="Moderado"),CONCATENATE("R2C",'Mapa final'!$O$20),"")</f>
        <v/>
      </c>
      <c r="AA7" s="40" t="str">
        <f>IF(AND('Mapa final'!$Y$21="Muy Alta",'Mapa final'!$AA$21="Moderado"),CONCATENATE("R2C",'Mapa final'!$O$21),"")</f>
        <v/>
      </c>
      <c r="AB7" s="38" t="str">
        <f>IF(AND('Mapa final'!$Y$16="Muy Alta",'Mapa final'!$AA$16="Mayor"),CONCATENATE("R2C",'Mapa final'!$O$16),"")</f>
        <v/>
      </c>
      <c r="AC7" s="39" t="str">
        <f>IF(AND('Mapa final'!$Y$17="Muy Alta",'Mapa final'!$AA$17="Mayor"),CONCATENATE("R2C",'Mapa final'!$O$17),"")</f>
        <v/>
      </c>
      <c r="AD7" s="39" t="str">
        <f>IF(AND('Mapa final'!$Y$18="Muy Alta",'Mapa final'!$AA$18="Mayor"),CONCATENATE("R2C",'Mapa final'!$O$18),"")</f>
        <v/>
      </c>
      <c r="AE7" s="39" t="str">
        <f>IF(AND('Mapa final'!$Y$19="Muy Alta",'Mapa final'!$AA$19="Mayor"),CONCATENATE("R2C",'Mapa final'!$O$19),"")</f>
        <v/>
      </c>
      <c r="AF7" s="39" t="str">
        <f>IF(AND('Mapa final'!$Y$20="Muy Alta",'Mapa final'!$AA$20="Mayor"),CONCATENATE("R2C",'Mapa final'!$O$20),"")</f>
        <v/>
      </c>
      <c r="AG7" s="40" t="str">
        <f>IF(AND('Mapa final'!$Y$21="Muy Alta",'Mapa final'!$AA$21="Mayor"),CONCATENATE("R2C",'Mapa final'!$O$21),"")</f>
        <v/>
      </c>
      <c r="AH7" s="41" t="str">
        <f>IF(AND('Mapa final'!$Y$16="Muy Alta",'Mapa final'!$AA$16="Catastrófico"),CONCATENATE("R2C",'Mapa final'!$O$16),"")</f>
        <v/>
      </c>
      <c r="AI7" s="42" t="str">
        <f>IF(AND('Mapa final'!$Y$17="Muy Alta",'Mapa final'!$AA$17="Catastrófico"),CONCATENATE("R2C",'Mapa final'!$O$17),"")</f>
        <v/>
      </c>
      <c r="AJ7" s="42" t="str">
        <f>IF(AND('Mapa final'!$Y$18="Muy Alta",'Mapa final'!$AA$18="Catastrófico"),CONCATENATE("R2C",'Mapa final'!$O$18),"")</f>
        <v/>
      </c>
      <c r="AK7" s="42" t="str">
        <f>IF(AND('Mapa final'!$Y$19="Muy Alta",'Mapa final'!$AA$19="Catastrófico"),CONCATENATE("R2C",'Mapa final'!$O$19),"")</f>
        <v/>
      </c>
      <c r="AL7" s="42" t="str">
        <f>IF(AND('Mapa final'!$Y$20="Muy Alta",'Mapa final'!$AA$20="Catastrófico"),CONCATENATE("R2C",'Mapa final'!$O$20),"")</f>
        <v/>
      </c>
      <c r="AM7" s="43" t="str">
        <f>IF(AND('Mapa final'!$Y$21="Muy Alta",'Mapa final'!$AA$21="Catastrófico"),CONCATENATE("R2C",'Mapa final'!$O$21),"")</f>
        <v/>
      </c>
      <c r="AN7" s="70"/>
      <c r="AO7" s="665"/>
      <c r="AP7" s="666"/>
      <c r="AQ7" s="666"/>
      <c r="AR7" s="666"/>
      <c r="AS7" s="666"/>
      <c r="AT7" s="667"/>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35">
      <c r="A8" s="70"/>
      <c r="B8" s="603"/>
      <c r="C8" s="603"/>
      <c r="D8" s="604"/>
      <c r="E8" s="644"/>
      <c r="F8" s="645"/>
      <c r="G8" s="645"/>
      <c r="H8" s="645"/>
      <c r="I8" s="646"/>
      <c r="J8" s="38" t="str">
        <f>IF(AND('Mapa final'!$Y$22="Muy Alta",'Mapa final'!$AA$22="Leve"),CONCATENATE("R3C",'Mapa final'!$O$22),"")</f>
        <v/>
      </c>
      <c r="K8" s="39" t="str">
        <f>IF(AND('Mapa final'!$Y$23="Muy Alta",'Mapa final'!$AA$23="Leve"),CONCATENATE("R3C",'Mapa final'!$O$23),"")</f>
        <v/>
      </c>
      <c r="L8" s="39" t="str">
        <f>IF(AND('Mapa final'!$Y$24="Muy Alta",'Mapa final'!$AA$24="Leve"),CONCATENATE("R3C",'Mapa final'!$O$24),"")</f>
        <v/>
      </c>
      <c r="M8" s="39" t="str">
        <f>IF(AND('Mapa final'!$Y$25="Muy Alta",'Mapa final'!$AA$25="Leve"),CONCATENATE("R3C",'Mapa final'!$O$25),"")</f>
        <v/>
      </c>
      <c r="N8" s="39" t="str">
        <f>IF(AND('Mapa final'!$Y$26="Muy Alta",'Mapa final'!$AA$26="Leve"),CONCATENATE("R3C",'Mapa final'!$O$26),"")</f>
        <v/>
      </c>
      <c r="O8" s="40" t="str">
        <f>IF(AND('Mapa final'!$Y$27="Muy Alta",'Mapa final'!$AA$27="Leve"),CONCATENATE("R3C",'Mapa final'!$O$27),"")</f>
        <v/>
      </c>
      <c r="P8" s="38" t="str">
        <f>IF(AND('Mapa final'!$Y$22="Muy Alta",'Mapa final'!$AA$22="Menor"),CONCATENATE("R3C",'Mapa final'!$O$22),"")</f>
        <v/>
      </c>
      <c r="Q8" s="39" t="str">
        <f>IF(AND('Mapa final'!$Y$23="Muy Alta",'Mapa final'!$AA$23="Menor"),CONCATENATE("R3C",'Mapa final'!$O$23),"")</f>
        <v/>
      </c>
      <c r="R8" s="39" t="str">
        <f>IF(AND('Mapa final'!$Y$24="Muy Alta",'Mapa final'!$AA$24="Menor"),CONCATENATE("R3C",'Mapa final'!$O$24),"")</f>
        <v/>
      </c>
      <c r="S8" s="39" t="str">
        <f>IF(AND('Mapa final'!$Y$25="Muy Alta",'Mapa final'!$AA$25="Menor"),CONCATENATE("R3C",'Mapa final'!$O$25),"")</f>
        <v/>
      </c>
      <c r="T8" s="39" t="str">
        <f>IF(AND('Mapa final'!$Y$26="Muy Alta",'Mapa final'!$AA$26="Menor"),CONCATENATE("R3C",'Mapa final'!$O$26),"")</f>
        <v/>
      </c>
      <c r="U8" s="40" t="str">
        <f>IF(AND('Mapa final'!$Y$27="Muy Alta",'Mapa final'!$AA$27="Menor"),CONCATENATE("R3C",'Mapa final'!$O$27),"")</f>
        <v/>
      </c>
      <c r="V8" s="38" t="str">
        <f>IF(AND('Mapa final'!$Y$22="Muy Alta",'Mapa final'!$AA$22="Moderado"),CONCATENATE("R3C",'Mapa final'!$O$22),"")</f>
        <v/>
      </c>
      <c r="W8" s="39" t="str">
        <f>IF(AND('Mapa final'!$Y$23="Muy Alta",'Mapa final'!$AA$23="Moderado"),CONCATENATE("R3C",'Mapa final'!$O$23),"")</f>
        <v/>
      </c>
      <c r="X8" s="39" t="str">
        <f>IF(AND('Mapa final'!$Y$24="Muy Alta",'Mapa final'!$AA$24="Moderado"),CONCATENATE("R3C",'Mapa final'!$O$24),"")</f>
        <v/>
      </c>
      <c r="Y8" s="39" t="str">
        <f>IF(AND('Mapa final'!$Y$25="Muy Alta",'Mapa final'!$AA$25="Moderado"),CONCATENATE("R3C",'Mapa final'!$O$25),"")</f>
        <v/>
      </c>
      <c r="Z8" s="39" t="str">
        <f>IF(AND('Mapa final'!$Y$26="Muy Alta",'Mapa final'!$AA$26="Moderado"),CONCATENATE("R3C",'Mapa final'!$O$26),"")</f>
        <v/>
      </c>
      <c r="AA8" s="40" t="str">
        <f>IF(AND('Mapa final'!$Y$27="Muy Alta",'Mapa final'!$AA$27="Moderado"),CONCATENATE("R3C",'Mapa final'!$O$27),"")</f>
        <v/>
      </c>
      <c r="AB8" s="38" t="str">
        <f>IF(AND('Mapa final'!$Y$22="Muy Alta",'Mapa final'!$AA$22="Mayor"),CONCATENATE("R3C",'Mapa final'!$O$22),"")</f>
        <v/>
      </c>
      <c r="AC8" s="39" t="str">
        <f>IF(AND('Mapa final'!$Y$23="Muy Alta",'Mapa final'!$AA$23="Mayor"),CONCATENATE("R3C",'Mapa final'!$O$23),"")</f>
        <v/>
      </c>
      <c r="AD8" s="39" t="str">
        <f>IF(AND('Mapa final'!$Y$24="Muy Alta",'Mapa final'!$AA$24="Mayor"),CONCATENATE("R3C",'Mapa final'!$O$24),"")</f>
        <v/>
      </c>
      <c r="AE8" s="39" t="str">
        <f>IF(AND('Mapa final'!$Y$25="Muy Alta",'Mapa final'!$AA$25="Mayor"),CONCATENATE("R3C",'Mapa final'!$O$25),"")</f>
        <v/>
      </c>
      <c r="AF8" s="39" t="str">
        <f>IF(AND('Mapa final'!$Y$26="Muy Alta",'Mapa final'!$AA$26="Mayor"),CONCATENATE("R3C",'Mapa final'!$O$26),"")</f>
        <v/>
      </c>
      <c r="AG8" s="40" t="str">
        <f>IF(AND('Mapa final'!$Y$27="Muy Alta",'Mapa final'!$AA$27="Mayor"),CONCATENATE("R3C",'Mapa final'!$O$27),"")</f>
        <v/>
      </c>
      <c r="AH8" s="41" t="str">
        <f>IF(AND('Mapa final'!$Y$22="Muy Alta",'Mapa final'!$AA$22="Catastrófico"),CONCATENATE("R3C",'Mapa final'!$O$22),"")</f>
        <v/>
      </c>
      <c r="AI8" s="42" t="str">
        <f>IF(AND('Mapa final'!$Y$23="Muy Alta",'Mapa final'!$AA$23="Catastrófico"),CONCATENATE("R3C",'Mapa final'!$O$23),"")</f>
        <v/>
      </c>
      <c r="AJ8" s="42" t="str">
        <f>IF(AND('Mapa final'!$Y$24="Muy Alta",'Mapa final'!$AA$24="Catastrófico"),CONCATENATE("R3C",'Mapa final'!$O$24),"")</f>
        <v/>
      </c>
      <c r="AK8" s="42" t="str">
        <f>IF(AND('Mapa final'!$Y$25="Muy Alta",'Mapa final'!$AA$25="Catastrófico"),CONCATENATE("R3C",'Mapa final'!$O$25),"")</f>
        <v/>
      </c>
      <c r="AL8" s="42" t="str">
        <f>IF(AND('Mapa final'!$Y$26="Muy Alta",'Mapa final'!$AA$26="Catastrófico"),CONCATENATE("R3C",'Mapa final'!$O$26),"")</f>
        <v/>
      </c>
      <c r="AM8" s="43" t="str">
        <f>IF(AND('Mapa final'!$Y$27="Muy Alta",'Mapa final'!$AA$27="Catastrófico"),CONCATENATE("R3C",'Mapa final'!$O$27),"")</f>
        <v/>
      </c>
      <c r="AN8" s="70"/>
      <c r="AO8" s="665"/>
      <c r="AP8" s="666"/>
      <c r="AQ8" s="666"/>
      <c r="AR8" s="666"/>
      <c r="AS8" s="666"/>
      <c r="AT8" s="667"/>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35">
      <c r="A9" s="70"/>
      <c r="B9" s="603"/>
      <c r="C9" s="603"/>
      <c r="D9" s="604"/>
      <c r="E9" s="644"/>
      <c r="F9" s="645"/>
      <c r="G9" s="645"/>
      <c r="H9" s="645"/>
      <c r="I9" s="646"/>
      <c r="J9" s="38" t="str">
        <f>IF(AND('Mapa final'!$Y$28="Muy Alta",'Mapa final'!$AA$28="Leve"),CONCATENATE("R4C",'Mapa final'!$O$28),"")</f>
        <v/>
      </c>
      <c r="K9" s="39" t="str">
        <f>IF(AND('Mapa final'!$Y$29="Muy Alta",'Mapa final'!$AA$29="Leve"),CONCATENATE("R4C",'Mapa final'!$O$29),"")</f>
        <v/>
      </c>
      <c r="L9" s="44" t="str">
        <f>IF(AND('Mapa final'!$Y$30="Muy Alta",'Mapa final'!$AA$30="Leve"),CONCATENATE("R4C",'Mapa final'!$O$30),"")</f>
        <v/>
      </c>
      <c r="M9" s="44" t="str">
        <f>IF(AND('Mapa final'!$Y$31="Muy Alta",'Mapa final'!$AA$31="Leve"),CONCATENATE("R4C",'Mapa final'!$O$31),"")</f>
        <v/>
      </c>
      <c r="N9" s="44" t="str">
        <f>IF(AND('Mapa final'!$Y$32="Muy Alta",'Mapa final'!$AA$32="Leve"),CONCATENATE("R4C",'Mapa final'!$O$32),"")</f>
        <v/>
      </c>
      <c r="O9" s="40" t="str">
        <f>IF(AND('Mapa final'!$Y$33="Muy Alta",'Mapa final'!$AA$33="Leve"),CONCATENATE("R4C",'Mapa final'!$O$33),"")</f>
        <v/>
      </c>
      <c r="P9" s="38" t="str">
        <f>IF(AND('Mapa final'!$Y$28="Muy Alta",'Mapa final'!$AA$28="Menor"),CONCATENATE("R4C",'Mapa final'!$O$28),"")</f>
        <v/>
      </c>
      <c r="Q9" s="39" t="str">
        <f>IF(AND('Mapa final'!$Y$29="Muy Alta",'Mapa final'!$AA$29="Menor"),CONCATENATE("R4C",'Mapa final'!$O$29),"")</f>
        <v/>
      </c>
      <c r="R9" s="44" t="str">
        <f>IF(AND('Mapa final'!$Y$30="Muy Alta",'Mapa final'!$AA$30="Menor"),CONCATENATE("R4C",'Mapa final'!$O$30),"")</f>
        <v/>
      </c>
      <c r="S9" s="44" t="str">
        <f>IF(AND('Mapa final'!$Y$31="Muy Alta",'Mapa final'!$AA$31="Menor"),CONCATENATE("R4C",'Mapa final'!$O$31),"")</f>
        <v/>
      </c>
      <c r="T9" s="44" t="str">
        <f>IF(AND('Mapa final'!$Y$32="Muy Alta",'Mapa final'!$AA$32="Menor"),CONCATENATE("R4C",'Mapa final'!$O$32),"")</f>
        <v/>
      </c>
      <c r="U9" s="40" t="str">
        <f>IF(AND('Mapa final'!$Y$33="Muy Alta",'Mapa final'!$AA$33="Menor"),CONCATENATE("R4C",'Mapa final'!$O$33),"")</f>
        <v/>
      </c>
      <c r="V9" s="38" t="str">
        <f>IF(AND('Mapa final'!$Y$28="Muy Alta",'Mapa final'!$AA$28="Moderado"),CONCATENATE("R4C",'Mapa final'!$O$28),"")</f>
        <v/>
      </c>
      <c r="W9" s="39" t="str">
        <f>IF(AND('Mapa final'!$Y$29="Muy Alta",'Mapa final'!$AA$29="Moderado"),CONCATENATE("R4C",'Mapa final'!$O$29),"")</f>
        <v/>
      </c>
      <c r="X9" s="44" t="str">
        <f>IF(AND('Mapa final'!$Y$30="Muy Alta",'Mapa final'!$AA$30="Moderado"),CONCATENATE("R4C",'Mapa final'!$O$30),"")</f>
        <v/>
      </c>
      <c r="Y9" s="44" t="str">
        <f>IF(AND('Mapa final'!$Y$31="Muy Alta",'Mapa final'!$AA$31="Moderado"),CONCATENATE("R4C",'Mapa final'!$O$31),"")</f>
        <v/>
      </c>
      <c r="Z9" s="44" t="str">
        <f>IF(AND('Mapa final'!$Y$32="Muy Alta",'Mapa final'!$AA$32="Moderado"),CONCATENATE("R4C",'Mapa final'!$O$32),"")</f>
        <v/>
      </c>
      <c r="AA9" s="40" t="str">
        <f>IF(AND('Mapa final'!$Y$33="Muy Alta",'Mapa final'!$AA$33="Moderado"),CONCATENATE("R4C",'Mapa final'!$O$33),"")</f>
        <v/>
      </c>
      <c r="AB9" s="38" t="str">
        <f>IF(AND('Mapa final'!$Y$28="Muy Alta",'Mapa final'!$AA$28="Mayor"),CONCATENATE("R4C",'Mapa final'!$O$28),"")</f>
        <v/>
      </c>
      <c r="AC9" s="39" t="str">
        <f>IF(AND('Mapa final'!$Y$29="Muy Alta",'Mapa final'!$AA$29="Mayor"),CONCATENATE("R4C",'Mapa final'!$O$29),"")</f>
        <v/>
      </c>
      <c r="AD9" s="44" t="str">
        <f>IF(AND('Mapa final'!$Y$30="Muy Alta",'Mapa final'!$AA$30="Mayor"),CONCATENATE("R4C",'Mapa final'!$O$30),"")</f>
        <v/>
      </c>
      <c r="AE9" s="44" t="str">
        <f>IF(AND('Mapa final'!$Y$31="Muy Alta",'Mapa final'!$AA$31="Mayor"),CONCATENATE("R4C",'Mapa final'!$O$31),"")</f>
        <v/>
      </c>
      <c r="AF9" s="44" t="str">
        <f>IF(AND('Mapa final'!$Y$32="Muy Alta",'Mapa final'!$AA$32="Mayor"),CONCATENATE("R4C",'Mapa final'!$O$32),"")</f>
        <v/>
      </c>
      <c r="AG9" s="40" t="str">
        <f>IF(AND('Mapa final'!$Y$33="Muy Alta",'Mapa final'!$AA$33="Mayor"),CONCATENATE("R4C",'Mapa final'!$O$33),"")</f>
        <v/>
      </c>
      <c r="AH9" s="41" t="str">
        <f>IF(AND('Mapa final'!$Y$28="Muy Alta",'Mapa final'!$AA$28="Catastrófico"),CONCATENATE("R4C",'Mapa final'!$O$28),"")</f>
        <v/>
      </c>
      <c r="AI9" s="42" t="str">
        <f>IF(AND('Mapa final'!$Y$29="Muy Alta",'Mapa final'!$AA$29="Catastrófico"),CONCATENATE("R4C",'Mapa final'!$O$29),"")</f>
        <v/>
      </c>
      <c r="AJ9" s="42" t="str">
        <f>IF(AND('Mapa final'!$Y$30="Muy Alta",'Mapa final'!$AA$30="Catastrófico"),CONCATENATE("R4C",'Mapa final'!$O$30),"")</f>
        <v/>
      </c>
      <c r="AK9" s="42" t="str">
        <f>IF(AND('Mapa final'!$Y$31="Muy Alta",'Mapa final'!$AA$31="Catastrófico"),CONCATENATE("R4C",'Mapa final'!$O$31),"")</f>
        <v/>
      </c>
      <c r="AL9" s="42" t="str">
        <f>IF(AND('Mapa final'!$Y$32="Muy Alta",'Mapa final'!$AA$32="Catastrófico"),CONCATENATE("R4C",'Mapa final'!$O$32),"")</f>
        <v/>
      </c>
      <c r="AM9" s="43" t="str">
        <f>IF(AND('Mapa final'!$Y$33="Muy Alta",'Mapa final'!$AA$33="Catastrófico"),CONCATENATE("R4C",'Mapa final'!$O$33),"")</f>
        <v/>
      </c>
      <c r="AN9" s="70"/>
      <c r="AO9" s="665"/>
      <c r="AP9" s="666"/>
      <c r="AQ9" s="666"/>
      <c r="AR9" s="666"/>
      <c r="AS9" s="666"/>
      <c r="AT9" s="667"/>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35">
      <c r="A10" s="70"/>
      <c r="B10" s="603"/>
      <c r="C10" s="603"/>
      <c r="D10" s="604"/>
      <c r="E10" s="644"/>
      <c r="F10" s="645"/>
      <c r="G10" s="645"/>
      <c r="H10" s="645"/>
      <c r="I10" s="646"/>
      <c r="J10" s="38" t="str">
        <f>IF(AND('Mapa final'!$Y$34="Muy Alta",'Mapa final'!$AA$34="Leve"),CONCATENATE("R5C",'Mapa final'!$O$34),"")</f>
        <v/>
      </c>
      <c r="K10" s="39" t="str">
        <f>IF(AND('Mapa final'!$Y$35="Muy Alta",'Mapa final'!$AA$35="Leve"),CONCATENATE("R5C",'Mapa final'!$O$35),"")</f>
        <v/>
      </c>
      <c r="L10" s="44" t="str">
        <f>IF(AND('Mapa final'!$Y$36="Muy Alta",'Mapa final'!$AA$36="Leve"),CONCATENATE("R5C",'Mapa final'!$O$36),"")</f>
        <v/>
      </c>
      <c r="M10" s="44" t="str">
        <f>IF(AND('Mapa final'!$Y$37="Muy Alta",'Mapa final'!$AA$37="Leve"),CONCATENATE("R5C",'Mapa final'!$O$37),"")</f>
        <v/>
      </c>
      <c r="N10" s="44" t="str">
        <f>IF(AND('Mapa final'!$Y$38="Muy Alta",'Mapa final'!$AA$38="Leve"),CONCATENATE("R5C",'Mapa final'!$O$38),"")</f>
        <v/>
      </c>
      <c r="O10" s="40" t="str">
        <f>IF(AND('Mapa final'!$Y$39="Muy Alta",'Mapa final'!$AA$39="Leve"),CONCATENATE("R5C",'Mapa final'!$O$39),"")</f>
        <v/>
      </c>
      <c r="P10" s="38" t="str">
        <f>IF(AND('Mapa final'!$Y$34="Muy Alta",'Mapa final'!$AA$34="Menor"),CONCATENATE("R5C",'Mapa final'!$O$34),"")</f>
        <v/>
      </c>
      <c r="Q10" s="39" t="str">
        <f>IF(AND('Mapa final'!$Y$35="Muy Alta",'Mapa final'!$AA$35="Menor"),CONCATENATE("R5C",'Mapa final'!$O$35),"")</f>
        <v/>
      </c>
      <c r="R10" s="44" t="str">
        <f>IF(AND('Mapa final'!$Y$36="Muy Alta",'Mapa final'!$AA$36="Menor"),CONCATENATE("R5C",'Mapa final'!$O$36),"")</f>
        <v/>
      </c>
      <c r="S10" s="44" t="str">
        <f>IF(AND('Mapa final'!$Y$37="Muy Alta",'Mapa final'!$AA$37="Menor"),CONCATENATE("R5C",'Mapa final'!$O$37),"")</f>
        <v/>
      </c>
      <c r="T10" s="44" t="str">
        <f>IF(AND('Mapa final'!$Y$38="Muy Alta",'Mapa final'!$AA$38="Menor"),CONCATENATE("R5C",'Mapa final'!$O$38),"")</f>
        <v/>
      </c>
      <c r="U10" s="40" t="str">
        <f>IF(AND('Mapa final'!$Y$39="Muy Alta",'Mapa final'!$AA$39="Menor"),CONCATENATE("R5C",'Mapa final'!$O$39),"")</f>
        <v/>
      </c>
      <c r="V10" s="38" t="str">
        <f>IF(AND('Mapa final'!$Y$34="Muy Alta",'Mapa final'!$AA$34="Moderado"),CONCATENATE("R5C",'Mapa final'!$O$34),"")</f>
        <v/>
      </c>
      <c r="W10" s="39" t="str">
        <f>IF(AND('Mapa final'!$Y$35="Muy Alta",'Mapa final'!$AA$35="Moderado"),CONCATENATE("R5C",'Mapa final'!$O$35),"")</f>
        <v/>
      </c>
      <c r="X10" s="44" t="str">
        <f>IF(AND('Mapa final'!$Y$36="Muy Alta",'Mapa final'!$AA$36="Moderado"),CONCATENATE("R5C",'Mapa final'!$O$36),"")</f>
        <v/>
      </c>
      <c r="Y10" s="44" t="str">
        <f>IF(AND('Mapa final'!$Y$37="Muy Alta",'Mapa final'!$AA$37="Moderado"),CONCATENATE("R5C",'Mapa final'!$O$37),"")</f>
        <v/>
      </c>
      <c r="Z10" s="44" t="str">
        <f>IF(AND('Mapa final'!$Y$38="Muy Alta",'Mapa final'!$AA$38="Moderado"),CONCATENATE("R5C",'Mapa final'!$O$38),"")</f>
        <v/>
      </c>
      <c r="AA10" s="40" t="str">
        <f>IF(AND('Mapa final'!$Y$39="Muy Alta",'Mapa final'!$AA$39="Moderado"),CONCATENATE("R5C",'Mapa final'!$O$39),"")</f>
        <v/>
      </c>
      <c r="AB10" s="38" t="str">
        <f>IF(AND('Mapa final'!$Y$34="Muy Alta",'Mapa final'!$AA$34="Mayor"),CONCATENATE("R5C",'Mapa final'!$O$34),"")</f>
        <v/>
      </c>
      <c r="AC10" s="39" t="str">
        <f>IF(AND('Mapa final'!$Y$35="Muy Alta",'Mapa final'!$AA$35="Mayor"),CONCATENATE("R5C",'Mapa final'!$O$35),"")</f>
        <v/>
      </c>
      <c r="AD10" s="44" t="str">
        <f>IF(AND('Mapa final'!$Y$36="Muy Alta",'Mapa final'!$AA$36="Mayor"),CONCATENATE("R5C",'Mapa final'!$O$36),"")</f>
        <v/>
      </c>
      <c r="AE10" s="44" t="str">
        <f>IF(AND('Mapa final'!$Y$37="Muy Alta",'Mapa final'!$AA$37="Mayor"),CONCATENATE("R5C",'Mapa final'!$O$37),"")</f>
        <v/>
      </c>
      <c r="AF10" s="44" t="str">
        <f>IF(AND('Mapa final'!$Y$38="Muy Alta",'Mapa final'!$AA$38="Mayor"),CONCATENATE("R5C",'Mapa final'!$O$38),"")</f>
        <v/>
      </c>
      <c r="AG10" s="40" t="str">
        <f>IF(AND('Mapa final'!$Y$39="Muy Alta",'Mapa final'!$AA$39="Mayor"),CONCATENATE("R5C",'Mapa final'!$O$39),"")</f>
        <v/>
      </c>
      <c r="AH10" s="41" t="str">
        <f>IF(AND('Mapa final'!$Y$34="Muy Alta",'Mapa final'!$AA$34="Catastrófico"),CONCATENATE("R5C",'Mapa final'!$O$34),"")</f>
        <v/>
      </c>
      <c r="AI10" s="42" t="str">
        <f>IF(AND('Mapa final'!$Y$35="Muy Alta",'Mapa final'!$AA$35="Catastrófico"),CONCATENATE("R5C",'Mapa final'!$O$35),"")</f>
        <v/>
      </c>
      <c r="AJ10" s="42" t="str">
        <f>IF(AND('Mapa final'!$Y$36="Muy Alta",'Mapa final'!$AA$36="Catastrófico"),CONCATENATE("R5C",'Mapa final'!$O$36),"")</f>
        <v/>
      </c>
      <c r="AK10" s="42" t="str">
        <f>IF(AND('Mapa final'!$Y$37="Muy Alta",'Mapa final'!$AA$37="Catastrófico"),CONCATENATE("R5C",'Mapa final'!$O$37),"")</f>
        <v/>
      </c>
      <c r="AL10" s="42" t="str">
        <f>IF(AND('Mapa final'!$Y$38="Muy Alta",'Mapa final'!$AA$38="Catastrófico"),CONCATENATE("R5C",'Mapa final'!$O$38),"")</f>
        <v/>
      </c>
      <c r="AM10" s="43" t="str">
        <f>IF(AND('Mapa final'!$Y$39="Muy Alta",'Mapa final'!$AA$39="Catastrófico"),CONCATENATE("R5C",'Mapa final'!$O$39),"")</f>
        <v/>
      </c>
      <c r="AN10" s="70"/>
      <c r="AO10" s="665"/>
      <c r="AP10" s="666"/>
      <c r="AQ10" s="666"/>
      <c r="AR10" s="666"/>
      <c r="AS10" s="666"/>
      <c r="AT10" s="667"/>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35">
      <c r="A11" s="70"/>
      <c r="B11" s="603"/>
      <c r="C11" s="603"/>
      <c r="D11" s="604"/>
      <c r="E11" s="644"/>
      <c r="F11" s="645"/>
      <c r="G11" s="645"/>
      <c r="H11" s="645"/>
      <c r="I11" s="646"/>
      <c r="J11" s="38" t="str">
        <f>IF(AND('Mapa final'!$Y$40="Muy Alta",'Mapa final'!$AA$40="Leve"),CONCATENATE("R6C",'Mapa final'!$O$40),"")</f>
        <v/>
      </c>
      <c r="K11" s="39" t="str">
        <f>IF(AND('Mapa final'!$Y$41="Muy Alta",'Mapa final'!$AA$41="Leve"),CONCATENATE("R6C",'Mapa final'!$O$41),"")</f>
        <v/>
      </c>
      <c r="L11" s="44" t="str">
        <f>IF(AND('Mapa final'!$Y$42="Muy Alta",'Mapa final'!$AA$42="Leve"),CONCATENATE("R6C",'Mapa final'!$O$42),"")</f>
        <v/>
      </c>
      <c r="M11" s="44" t="str">
        <f>IF(AND('Mapa final'!$Y$43="Muy Alta",'Mapa final'!$AA$43="Leve"),CONCATENATE("R6C",'Mapa final'!$O$43),"")</f>
        <v/>
      </c>
      <c r="N11" s="44" t="str">
        <f>IF(AND('Mapa final'!$Y$44="Muy Alta",'Mapa final'!$AA$44="Leve"),CONCATENATE("R6C",'Mapa final'!$O$44),"")</f>
        <v/>
      </c>
      <c r="O11" s="40" t="str">
        <f>IF(AND('Mapa final'!$Y$45="Muy Alta",'Mapa final'!$AA$45="Leve"),CONCATENATE("R6C",'Mapa final'!$O$45),"")</f>
        <v/>
      </c>
      <c r="P11" s="38" t="str">
        <f>IF(AND('Mapa final'!$Y$40="Muy Alta",'Mapa final'!$AA$40="Menor"),CONCATENATE("R6C",'Mapa final'!$O$40),"")</f>
        <v/>
      </c>
      <c r="Q11" s="39" t="str">
        <f>IF(AND('Mapa final'!$Y$41="Muy Alta",'Mapa final'!$AA$41="Menor"),CONCATENATE("R6C",'Mapa final'!$O$41),"")</f>
        <v/>
      </c>
      <c r="R11" s="44" t="str">
        <f>IF(AND('Mapa final'!$Y$42="Muy Alta",'Mapa final'!$AA$42="Menor"),CONCATENATE("R6C",'Mapa final'!$O$42),"")</f>
        <v/>
      </c>
      <c r="S11" s="44" t="str">
        <f>IF(AND('Mapa final'!$Y$43="Muy Alta",'Mapa final'!$AA$43="Menor"),CONCATENATE("R6C",'Mapa final'!$O$43),"")</f>
        <v/>
      </c>
      <c r="T11" s="44" t="str">
        <f>IF(AND('Mapa final'!$Y$44="Muy Alta",'Mapa final'!$AA$44="Menor"),CONCATENATE("R6C",'Mapa final'!$O$44),"")</f>
        <v/>
      </c>
      <c r="U11" s="40" t="str">
        <f>IF(AND('Mapa final'!$Y$45="Muy Alta",'Mapa final'!$AA$45="Menor"),CONCATENATE("R6C",'Mapa final'!$O$45),"")</f>
        <v/>
      </c>
      <c r="V11" s="38" t="str">
        <f>IF(AND('Mapa final'!$Y$40="Muy Alta",'Mapa final'!$AA$40="Moderado"),CONCATENATE("R6C",'Mapa final'!$O$40),"")</f>
        <v/>
      </c>
      <c r="W11" s="39" t="str">
        <f>IF(AND('Mapa final'!$Y$41="Muy Alta",'Mapa final'!$AA$41="Moderado"),CONCATENATE("R6C",'Mapa final'!$O$41),"")</f>
        <v/>
      </c>
      <c r="X11" s="44" t="str">
        <f>IF(AND('Mapa final'!$Y$42="Muy Alta",'Mapa final'!$AA$42="Moderado"),CONCATENATE("R6C",'Mapa final'!$O$42),"")</f>
        <v/>
      </c>
      <c r="Y11" s="44" t="str">
        <f>IF(AND('Mapa final'!$Y$43="Muy Alta",'Mapa final'!$AA$43="Moderado"),CONCATENATE("R6C",'Mapa final'!$O$43),"")</f>
        <v/>
      </c>
      <c r="Z11" s="44" t="str">
        <f>IF(AND('Mapa final'!$Y$44="Muy Alta",'Mapa final'!$AA$44="Moderado"),CONCATENATE("R6C",'Mapa final'!$O$44),"")</f>
        <v/>
      </c>
      <c r="AA11" s="40" t="str">
        <f>IF(AND('Mapa final'!$Y$45="Muy Alta",'Mapa final'!$AA$45="Moderado"),CONCATENATE("R6C",'Mapa final'!$O$45),"")</f>
        <v/>
      </c>
      <c r="AB11" s="38" t="str">
        <f>IF(AND('Mapa final'!$Y$40="Muy Alta",'Mapa final'!$AA$40="Mayor"),CONCATENATE("R6C",'Mapa final'!$O$40),"")</f>
        <v/>
      </c>
      <c r="AC11" s="39" t="str">
        <f>IF(AND('Mapa final'!$Y$41="Muy Alta",'Mapa final'!$AA$41="Mayor"),CONCATENATE("R6C",'Mapa final'!$O$41),"")</f>
        <v/>
      </c>
      <c r="AD11" s="44" t="str">
        <f>IF(AND('Mapa final'!$Y$42="Muy Alta",'Mapa final'!$AA$42="Mayor"),CONCATENATE("R6C",'Mapa final'!$O$42),"")</f>
        <v/>
      </c>
      <c r="AE11" s="44" t="str">
        <f>IF(AND('Mapa final'!$Y$43="Muy Alta",'Mapa final'!$AA$43="Mayor"),CONCATENATE("R6C",'Mapa final'!$O$43),"")</f>
        <v/>
      </c>
      <c r="AF11" s="44" t="str">
        <f>IF(AND('Mapa final'!$Y$44="Muy Alta",'Mapa final'!$AA$44="Mayor"),CONCATENATE("R6C",'Mapa final'!$O$44),"")</f>
        <v/>
      </c>
      <c r="AG11" s="40" t="str">
        <f>IF(AND('Mapa final'!$Y$45="Muy Alta",'Mapa final'!$AA$45="Mayor"),CONCATENATE("R6C",'Mapa final'!$O$45),"")</f>
        <v/>
      </c>
      <c r="AH11" s="41" t="str">
        <f>IF(AND('Mapa final'!$Y$40="Muy Alta",'Mapa final'!$AA$40="Catastrófico"),CONCATENATE("R6C",'Mapa final'!$O$40),"")</f>
        <v/>
      </c>
      <c r="AI11" s="42" t="str">
        <f>IF(AND('Mapa final'!$Y$41="Muy Alta",'Mapa final'!$AA$41="Catastrófico"),CONCATENATE("R6C",'Mapa final'!$O$41),"")</f>
        <v/>
      </c>
      <c r="AJ11" s="42" t="str">
        <f>IF(AND('Mapa final'!$Y$42="Muy Alta",'Mapa final'!$AA$42="Catastrófico"),CONCATENATE("R6C",'Mapa final'!$O$42),"")</f>
        <v/>
      </c>
      <c r="AK11" s="42" t="str">
        <f>IF(AND('Mapa final'!$Y$43="Muy Alta",'Mapa final'!$AA$43="Catastrófico"),CONCATENATE("R6C",'Mapa final'!$O$43),"")</f>
        <v/>
      </c>
      <c r="AL11" s="42" t="str">
        <f>IF(AND('Mapa final'!$Y$44="Muy Alta",'Mapa final'!$AA$44="Catastrófico"),CONCATENATE("R6C",'Mapa final'!$O$44),"")</f>
        <v/>
      </c>
      <c r="AM11" s="43" t="str">
        <f>IF(AND('Mapa final'!$Y$45="Muy Alta",'Mapa final'!$AA$45="Catastrófico"),CONCATENATE("R6C",'Mapa final'!$O$45),"")</f>
        <v/>
      </c>
      <c r="AN11" s="70"/>
      <c r="AO11" s="665"/>
      <c r="AP11" s="666"/>
      <c r="AQ11" s="666"/>
      <c r="AR11" s="666"/>
      <c r="AS11" s="666"/>
      <c r="AT11" s="667"/>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35">
      <c r="A12" s="70"/>
      <c r="B12" s="603"/>
      <c r="C12" s="603"/>
      <c r="D12" s="604"/>
      <c r="E12" s="644"/>
      <c r="F12" s="645"/>
      <c r="G12" s="645"/>
      <c r="H12" s="645"/>
      <c r="I12" s="646"/>
      <c r="J12" s="38" t="str">
        <f>IF(AND('Mapa final'!$Y$46="Muy Alta",'Mapa final'!$AA$46="Leve"),CONCATENATE("R7C",'Mapa final'!$O$46),"")</f>
        <v/>
      </c>
      <c r="K12" s="39" t="str">
        <f>IF(AND('Mapa final'!$Y$47="Muy Alta",'Mapa final'!$AA$47="Leve"),CONCATENATE("R7C",'Mapa final'!$O$47),"")</f>
        <v/>
      </c>
      <c r="L12" s="44" t="str">
        <f>IF(AND('Mapa final'!$Y$48="Muy Alta",'Mapa final'!$AA$48="Leve"),CONCATENATE("R7C",'Mapa final'!$O$48),"")</f>
        <v/>
      </c>
      <c r="M12" s="44" t="str">
        <f>IF(AND('Mapa final'!$Y$49="Muy Alta",'Mapa final'!$AA$49="Leve"),CONCATENATE("R7C",'Mapa final'!$O$49),"")</f>
        <v/>
      </c>
      <c r="N12" s="44" t="str">
        <f>IF(AND('Mapa final'!$Y$50="Muy Alta",'Mapa final'!$AA$50="Leve"),CONCATENATE("R7C",'Mapa final'!$O$50),"")</f>
        <v/>
      </c>
      <c r="O12" s="40" t="str">
        <f>IF(AND('Mapa final'!$Y$51="Muy Alta",'Mapa final'!$AA$51="Leve"),CONCATENATE("R7C",'Mapa final'!$O$51),"")</f>
        <v/>
      </c>
      <c r="P12" s="38" t="str">
        <f>IF(AND('Mapa final'!$Y$46="Muy Alta",'Mapa final'!$AA$46="Menor"),CONCATENATE("R7C",'Mapa final'!$O$46),"")</f>
        <v/>
      </c>
      <c r="Q12" s="39" t="str">
        <f>IF(AND('Mapa final'!$Y$47="Muy Alta",'Mapa final'!$AA$47="Menor"),CONCATENATE("R7C",'Mapa final'!$O$47),"")</f>
        <v/>
      </c>
      <c r="R12" s="44" t="str">
        <f>IF(AND('Mapa final'!$Y$48="Muy Alta",'Mapa final'!$AA$48="Menor"),CONCATENATE("R7C",'Mapa final'!$O$48),"")</f>
        <v/>
      </c>
      <c r="S12" s="44" t="str">
        <f>IF(AND('Mapa final'!$Y$49="Muy Alta",'Mapa final'!$AA$49="Menor"),CONCATENATE("R7C",'Mapa final'!$O$49),"")</f>
        <v/>
      </c>
      <c r="T12" s="44" t="str">
        <f>IF(AND('Mapa final'!$Y$50="Muy Alta",'Mapa final'!$AA$50="Menor"),CONCATENATE("R7C",'Mapa final'!$O$50),"")</f>
        <v/>
      </c>
      <c r="U12" s="40" t="str">
        <f>IF(AND('Mapa final'!$Y$51="Muy Alta",'Mapa final'!$AA$51="Menor"),CONCATENATE("R7C",'Mapa final'!$O$51),"")</f>
        <v/>
      </c>
      <c r="V12" s="38" t="str">
        <f>IF(AND('Mapa final'!$Y$46="Muy Alta",'Mapa final'!$AA$46="Moderado"),CONCATENATE("R7C",'Mapa final'!$O$46),"")</f>
        <v/>
      </c>
      <c r="W12" s="39" t="str">
        <f>IF(AND('Mapa final'!$Y$47="Muy Alta",'Mapa final'!$AA$47="Moderado"),CONCATENATE("R7C",'Mapa final'!$O$47),"")</f>
        <v/>
      </c>
      <c r="X12" s="44" t="str">
        <f>IF(AND('Mapa final'!$Y$48="Muy Alta",'Mapa final'!$AA$48="Moderado"),CONCATENATE("R7C",'Mapa final'!$O$48),"")</f>
        <v/>
      </c>
      <c r="Y12" s="44" t="str">
        <f>IF(AND('Mapa final'!$Y$49="Muy Alta",'Mapa final'!$AA$49="Moderado"),CONCATENATE("R7C",'Mapa final'!$O$49),"")</f>
        <v/>
      </c>
      <c r="Z12" s="44" t="str">
        <f>IF(AND('Mapa final'!$Y$50="Muy Alta",'Mapa final'!$AA$50="Moderado"),CONCATENATE("R7C",'Mapa final'!$O$50),"")</f>
        <v/>
      </c>
      <c r="AA12" s="40" t="str">
        <f>IF(AND('Mapa final'!$Y$51="Muy Alta",'Mapa final'!$AA$51="Moderado"),CONCATENATE("R7C",'Mapa final'!$O$51),"")</f>
        <v/>
      </c>
      <c r="AB12" s="38" t="str">
        <f>IF(AND('Mapa final'!$Y$46="Muy Alta",'Mapa final'!$AA$46="Mayor"),CONCATENATE("R7C",'Mapa final'!$O$46),"")</f>
        <v/>
      </c>
      <c r="AC12" s="39" t="str">
        <f>IF(AND('Mapa final'!$Y$47="Muy Alta",'Mapa final'!$AA$47="Mayor"),CONCATENATE("R7C",'Mapa final'!$O$47),"")</f>
        <v/>
      </c>
      <c r="AD12" s="44" t="str">
        <f>IF(AND('Mapa final'!$Y$48="Muy Alta",'Mapa final'!$AA$48="Mayor"),CONCATENATE("R7C",'Mapa final'!$O$48),"")</f>
        <v/>
      </c>
      <c r="AE12" s="44" t="str">
        <f>IF(AND('Mapa final'!$Y$49="Muy Alta",'Mapa final'!$AA$49="Mayor"),CONCATENATE("R7C",'Mapa final'!$O$49),"")</f>
        <v/>
      </c>
      <c r="AF12" s="44" t="str">
        <f>IF(AND('Mapa final'!$Y$50="Muy Alta",'Mapa final'!$AA$50="Mayor"),CONCATENATE("R7C",'Mapa final'!$O$50),"")</f>
        <v/>
      </c>
      <c r="AG12" s="40" t="str">
        <f>IF(AND('Mapa final'!$Y$51="Muy Alta",'Mapa final'!$AA$51="Mayor"),CONCATENATE("R7C",'Mapa final'!$O$51),"")</f>
        <v/>
      </c>
      <c r="AH12" s="41" t="str">
        <f>IF(AND('Mapa final'!$Y$46="Muy Alta",'Mapa final'!$AA$46="Catastrófico"),CONCATENATE("R7C",'Mapa final'!$O$46),"")</f>
        <v/>
      </c>
      <c r="AI12" s="42" t="str">
        <f>IF(AND('Mapa final'!$Y$47="Muy Alta",'Mapa final'!$AA$47="Catastrófico"),CONCATENATE("R7C",'Mapa final'!$O$47),"")</f>
        <v/>
      </c>
      <c r="AJ12" s="42" t="str">
        <f>IF(AND('Mapa final'!$Y$48="Muy Alta",'Mapa final'!$AA$48="Catastrófico"),CONCATENATE("R7C",'Mapa final'!$O$48),"")</f>
        <v/>
      </c>
      <c r="AK12" s="42" t="str">
        <f>IF(AND('Mapa final'!$Y$49="Muy Alta",'Mapa final'!$AA$49="Catastrófico"),CONCATENATE("R7C",'Mapa final'!$O$49),"")</f>
        <v/>
      </c>
      <c r="AL12" s="42" t="str">
        <f>IF(AND('Mapa final'!$Y$50="Muy Alta",'Mapa final'!$AA$50="Catastrófico"),CONCATENATE("R7C",'Mapa final'!$O$50),"")</f>
        <v/>
      </c>
      <c r="AM12" s="43" t="str">
        <f>IF(AND('Mapa final'!$Y$51="Muy Alta",'Mapa final'!$AA$51="Catastrófico"),CONCATENATE("R7C",'Mapa final'!$O$51),"")</f>
        <v/>
      </c>
      <c r="AN12" s="70"/>
      <c r="AO12" s="665"/>
      <c r="AP12" s="666"/>
      <c r="AQ12" s="666"/>
      <c r="AR12" s="666"/>
      <c r="AS12" s="666"/>
      <c r="AT12" s="667"/>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35">
      <c r="A13" s="70"/>
      <c r="B13" s="603"/>
      <c r="C13" s="603"/>
      <c r="D13" s="604"/>
      <c r="E13" s="644"/>
      <c r="F13" s="645"/>
      <c r="G13" s="645"/>
      <c r="H13" s="645"/>
      <c r="I13" s="646"/>
      <c r="J13" s="38" t="str">
        <f>IF(AND('Mapa final'!$Y$52="Muy Alta",'Mapa final'!$AA$52="Leve"),CONCATENATE("R8C",'Mapa final'!$O$52),"")</f>
        <v/>
      </c>
      <c r="K13" s="39" t="str">
        <f>IF(AND('Mapa final'!$Y$53="Muy Alta",'Mapa final'!$AA$53="Leve"),CONCATENATE("R8C",'Mapa final'!$O$53),"")</f>
        <v/>
      </c>
      <c r="L13" s="44" t="str">
        <f>IF(AND('Mapa final'!$Y$54="Muy Alta",'Mapa final'!$AA$54="Leve"),CONCATENATE("R8C",'Mapa final'!$O$54),"")</f>
        <v/>
      </c>
      <c r="M13" s="44" t="str">
        <f>IF(AND('Mapa final'!$Y$55="Muy Alta",'Mapa final'!$AA$55="Leve"),CONCATENATE("R8C",'Mapa final'!$O$55),"")</f>
        <v/>
      </c>
      <c r="N13" s="44" t="str">
        <f>IF(AND('Mapa final'!$Y$56="Muy Alta",'Mapa final'!$AA$56="Leve"),CONCATENATE("R8C",'Mapa final'!$O$56),"")</f>
        <v/>
      </c>
      <c r="O13" s="40" t="str">
        <f>IF(AND('Mapa final'!$Y$57="Muy Alta",'Mapa final'!$AA$57="Leve"),CONCATENATE("R8C",'Mapa final'!$O$57),"")</f>
        <v/>
      </c>
      <c r="P13" s="38" t="str">
        <f>IF(AND('Mapa final'!$Y$52="Muy Alta",'Mapa final'!$AA$52="Menor"),CONCATENATE("R8C",'Mapa final'!$O$52),"")</f>
        <v/>
      </c>
      <c r="Q13" s="39" t="str">
        <f>IF(AND('Mapa final'!$Y$53="Muy Alta",'Mapa final'!$AA$53="Menor"),CONCATENATE("R8C",'Mapa final'!$O$53),"")</f>
        <v/>
      </c>
      <c r="R13" s="44" t="str">
        <f>IF(AND('Mapa final'!$Y$54="Muy Alta",'Mapa final'!$AA$54="Menor"),CONCATENATE("R8C",'Mapa final'!$O$54),"")</f>
        <v/>
      </c>
      <c r="S13" s="44" t="str">
        <f>IF(AND('Mapa final'!$Y$55="Muy Alta",'Mapa final'!$AA$55="Menor"),CONCATENATE("R8C",'Mapa final'!$O$55),"")</f>
        <v/>
      </c>
      <c r="T13" s="44" t="str">
        <f>IF(AND('Mapa final'!$Y$56="Muy Alta",'Mapa final'!$AA$56="Menor"),CONCATENATE("R8C",'Mapa final'!$O$56),"")</f>
        <v/>
      </c>
      <c r="U13" s="40" t="str">
        <f>IF(AND('Mapa final'!$Y$57="Muy Alta",'Mapa final'!$AA$57="Menor"),CONCATENATE("R8C",'Mapa final'!$O$57),"")</f>
        <v/>
      </c>
      <c r="V13" s="38" t="str">
        <f>IF(AND('Mapa final'!$Y$52="Muy Alta",'Mapa final'!$AA$52="Moderado"),CONCATENATE("R8C",'Mapa final'!$O$52),"")</f>
        <v/>
      </c>
      <c r="W13" s="39" t="str">
        <f>IF(AND('Mapa final'!$Y$53="Muy Alta",'Mapa final'!$AA$53="Moderado"),CONCATENATE("R8C",'Mapa final'!$O$53),"")</f>
        <v/>
      </c>
      <c r="X13" s="44" t="str">
        <f>IF(AND('Mapa final'!$Y$54="Muy Alta",'Mapa final'!$AA$54="Moderado"),CONCATENATE("R8C",'Mapa final'!$O$54),"")</f>
        <v/>
      </c>
      <c r="Y13" s="44" t="str">
        <f>IF(AND('Mapa final'!$Y$55="Muy Alta",'Mapa final'!$AA$55="Moderado"),CONCATENATE("R8C",'Mapa final'!$O$55),"")</f>
        <v/>
      </c>
      <c r="Z13" s="44" t="str">
        <f>IF(AND('Mapa final'!$Y$56="Muy Alta",'Mapa final'!$AA$56="Moderado"),CONCATENATE("R8C",'Mapa final'!$O$56),"")</f>
        <v/>
      </c>
      <c r="AA13" s="40" t="str">
        <f>IF(AND('Mapa final'!$Y$57="Muy Alta",'Mapa final'!$AA$57="Moderado"),CONCATENATE("R8C",'Mapa final'!$O$57),"")</f>
        <v/>
      </c>
      <c r="AB13" s="38" t="str">
        <f>IF(AND('Mapa final'!$Y$52="Muy Alta",'Mapa final'!$AA$52="Mayor"),CONCATENATE("R8C",'Mapa final'!$O$52),"")</f>
        <v/>
      </c>
      <c r="AC13" s="39" t="str">
        <f>IF(AND('Mapa final'!$Y$53="Muy Alta",'Mapa final'!$AA$53="Mayor"),CONCATENATE("R8C",'Mapa final'!$O$53),"")</f>
        <v/>
      </c>
      <c r="AD13" s="44" t="str">
        <f>IF(AND('Mapa final'!$Y$54="Muy Alta",'Mapa final'!$AA$54="Mayor"),CONCATENATE("R8C",'Mapa final'!$O$54),"")</f>
        <v/>
      </c>
      <c r="AE13" s="44" t="str">
        <f>IF(AND('Mapa final'!$Y$55="Muy Alta",'Mapa final'!$AA$55="Mayor"),CONCATENATE("R8C",'Mapa final'!$O$55),"")</f>
        <v/>
      </c>
      <c r="AF13" s="44" t="str">
        <f>IF(AND('Mapa final'!$Y$56="Muy Alta",'Mapa final'!$AA$56="Mayor"),CONCATENATE("R8C",'Mapa final'!$O$56),"")</f>
        <v/>
      </c>
      <c r="AG13" s="40" t="str">
        <f>IF(AND('Mapa final'!$Y$57="Muy Alta",'Mapa final'!$AA$57="Mayor"),CONCATENATE("R8C",'Mapa final'!$O$57),"")</f>
        <v/>
      </c>
      <c r="AH13" s="41" t="str">
        <f>IF(AND('Mapa final'!$Y$52="Muy Alta",'Mapa final'!$AA$52="Catastrófico"),CONCATENATE("R8C",'Mapa final'!$O$52),"")</f>
        <v/>
      </c>
      <c r="AI13" s="42" t="str">
        <f>IF(AND('Mapa final'!$Y$53="Muy Alta",'Mapa final'!$AA$53="Catastrófico"),CONCATENATE("R8C",'Mapa final'!$O$53),"")</f>
        <v/>
      </c>
      <c r="AJ13" s="42" t="str">
        <f>IF(AND('Mapa final'!$Y$54="Muy Alta",'Mapa final'!$AA$54="Catastrófico"),CONCATENATE("R8C",'Mapa final'!$O$54),"")</f>
        <v/>
      </c>
      <c r="AK13" s="42" t="str">
        <f>IF(AND('Mapa final'!$Y$55="Muy Alta",'Mapa final'!$AA$55="Catastrófico"),CONCATENATE("R8C",'Mapa final'!$O$55),"")</f>
        <v/>
      </c>
      <c r="AL13" s="42" t="str">
        <f>IF(AND('Mapa final'!$Y$56="Muy Alta",'Mapa final'!$AA$56="Catastrófico"),CONCATENATE("R8C",'Mapa final'!$O$56),"")</f>
        <v/>
      </c>
      <c r="AM13" s="43" t="str">
        <f>IF(AND('Mapa final'!$Y$57="Muy Alta",'Mapa final'!$AA$57="Catastrófico"),CONCATENATE("R8C",'Mapa final'!$O$57),"")</f>
        <v/>
      </c>
      <c r="AN13" s="70"/>
      <c r="AO13" s="665"/>
      <c r="AP13" s="666"/>
      <c r="AQ13" s="666"/>
      <c r="AR13" s="666"/>
      <c r="AS13" s="666"/>
      <c r="AT13" s="667"/>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35">
      <c r="A14" s="70"/>
      <c r="B14" s="603"/>
      <c r="C14" s="603"/>
      <c r="D14" s="604"/>
      <c r="E14" s="644"/>
      <c r="F14" s="645"/>
      <c r="G14" s="645"/>
      <c r="H14" s="645"/>
      <c r="I14" s="646"/>
      <c r="J14" s="38" t="str">
        <f>IF(AND('Mapa final'!$Y$58="Muy Alta",'Mapa final'!$AA$58="Leve"),CONCATENATE("R9C",'Mapa final'!$O$58),"")</f>
        <v/>
      </c>
      <c r="K14" s="39" t="str">
        <f>IF(AND('Mapa final'!$Y$59="Muy Alta",'Mapa final'!$AA$59="Leve"),CONCATENATE("R9C",'Mapa final'!$O$59),"")</f>
        <v/>
      </c>
      <c r="L14" s="44" t="str">
        <f>IF(AND('Mapa final'!$Y$60="Muy Alta",'Mapa final'!$AA$60="Leve"),CONCATENATE("R9C",'Mapa final'!$O$60),"")</f>
        <v/>
      </c>
      <c r="M14" s="44" t="str">
        <f>IF(AND('Mapa final'!$Y$61="Muy Alta",'Mapa final'!$AA$61="Leve"),CONCATENATE("R9C",'Mapa final'!$O$61),"")</f>
        <v/>
      </c>
      <c r="N14" s="44" t="str">
        <f>IF(AND('Mapa final'!$Y$62="Muy Alta",'Mapa final'!$AA$62="Leve"),CONCATENATE("R9C",'Mapa final'!$O$62),"")</f>
        <v/>
      </c>
      <c r="O14" s="40" t="str">
        <f>IF(AND('Mapa final'!$Y$63="Muy Alta",'Mapa final'!$AA$63="Leve"),CONCATENATE("R9C",'Mapa final'!$O$63),"")</f>
        <v/>
      </c>
      <c r="P14" s="38" t="str">
        <f>IF(AND('Mapa final'!$Y$58="Muy Alta",'Mapa final'!$AA$58="Menor"),CONCATENATE("R9C",'Mapa final'!$O$58),"")</f>
        <v/>
      </c>
      <c r="Q14" s="39" t="str">
        <f>IF(AND('Mapa final'!$Y$59="Muy Alta",'Mapa final'!$AA$59="Menor"),CONCATENATE("R9C",'Mapa final'!$O$59),"")</f>
        <v/>
      </c>
      <c r="R14" s="44" t="str">
        <f>IF(AND('Mapa final'!$Y$60="Muy Alta",'Mapa final'!$AA$60="Menor"),CONCATENATE("R9C",'Mapa final'!$O$60),"")</f>
        <v/>
      </c>
      <c r="S14" s="44" t="str">
        <f>IF(AND('Mapa final'!$Y$61="Muy Alta",'Mapa final'!$AA$61="Menor"),CONCATENATE("R9C",'Mapa final'!$O$61),"")</f>
        <v/>
      </c>
      <c r="T14" s="44" t="str">
        <f>IF(AND('Mapa final'!$Y$62="Muy Alta",'Mapa final'!$AA$62="Menor"),CONCATENATE("R9C",'Mapa final'!$O$62),"")</f>
        <v/>
      </c>
      <c r="U14" s="40" t="str">
        <f>IF(AND('Mapa final'!$Y$63="Muy Alta",'Mapa final'!$AA$63="Menor"),CONCATENATE("R9C",'Mapa final'!$O$63),"")</f>
        <v/>
      </c>
      <c r="V14" s="38" t="str">
        <f>IF(AND('Mapa final'!$Y$58="Muy Alta",'Mapa final'!$AA$58="Moderado"),CONCATENATE("R9C",'Mapa final'!$O$58),"")</f>
        <v/>
      </c>
      <c r="W14" s="39" t="str">
        <f>IF(AND('Mapa final'!$Y$59="Muy Alta",'Mapa final'!$AA$59="Moderado"),CONCATENATE("R9C",'Mapa final'!$O$59),"")</f>
        <v/>
      </c>
      <c r="X14" s="44" t="str">
        <f>IF(AND('Mapa final'!$Y$60="Muy Alta",'Mapa final'!$AA$60="Moderado"),CONCATENATE("R9C",'Mapa final'!$O$60),"")</f>
        <v/>
      </c>
      <c r="Y14" s="44" t="str">
        <f>IF(AND('Mapa final'!$Y$61="Muy Alta",'Mapa final'!$AA$61="Moderado"),CONCATENATE("R9C",'Mapa final'!$O$61),"")</f>
        <v/>
      </c>
      <c r="Z14" s="44" t="str">
        <f>IF(AND('Mapa final'!$Y$62="Muy Alta",'Mapa final'!$AA$62="Moderado"),CONCATENATE("R9C",'Mapa final'!$O$62),"")</f>
        <v/>
      </c>
      <c r="AA14" s="40" t="str">
        <f>IF(AND('Mapa final'!$Y$63="Muy Alta",'Mapa final'!$AA$63="Moderado"),CONCATENATE("R9C",'Mapa final'!$O$63),"")</f>
        <v/>
      </c>
      <c r="AB14" s="38" t="str">
        <f>IF(AND('Mapa final'!$Y$58="Muy Alta",'Mapa final'!$AA$58="Mayor"),CONCATENATE("R9C",'Mapa final'!$O$58),"")</f>
        <v/>
      </c>
      <c r="AC14" s="39" t="str">
        <f>IF(AND('Mapa final'!$Y$59="Muy Alta",'Mapa final'!$AA$59="Mayor"),CONCATENATE("R9C",'Mapa final'!$O$59),"")</f>
        <v/>
      </c>
      <c r="AD14" s="44" t="str">
        <f>IF(AND('Mapa final'!$Y$60="Muy Alta",'Mapa final'!$AA$60="Mayor"),CONCATENATE("R9C",'Mapa final'!$O$60),"")</f>
        <v/>
      </c>
      <c r="AE14" s="44" t="str">
        <f>IF(AND('Mapa final'!$Y$61="Muy Alta",'Mapa final'!$AA$61="Mayor"),CONCATENATE("R9C",'Mapa final'!$O$61),"")</f>
        <v/>
      </c>
      <c r="AF14" s="44" t="str">
        <f>IF(AND('Mapa final'!$Y$62="Muy Alta",'Mapa final'!$AA$62="Mayor"),CONCATENATE("R9C",'Mapa final'!$O$62),"")</f>
        <v/>
      </c>
      <c r="AG14" s="40" t="str">
        <f>IF(AND('Mapa final'!$Y$63="Muy Alta",'Mapa final'!$AA$63="Mayor"),CONCATENATE("R9C",'Mapa final'!$O$63),"")</f>
        <v/>
      </c>
      <c r="AH14" s="41" t="str">
        <f>IF(AND('Mapa final'!$Y$58="Muy Alta",'Mapa final'!$AA$58="Catastrófico"),CONCATENATE("R9C",'Mapa final'!$O$58),"")</f>
        <v/>
      </c>
      <c r="AI14" s="42" t="str">
        <f>IF(AND('Mapa final'!$Y$59="Muy Alta",'Mapa final'!$AA$59="Catastrófico"),CONCATENATE("R9C",'Mapa final'!$O$59),"")</f>
        <v/>
      </c>
      <c r="AJ14" s="42" t="str">
        <f>IF(AND('Mapa final'!$Y$60="Muy Alta",'Mapa final'!$AA$60="Catastrófico"),CONCATENATE("R9C",'Mapa final'!$O$60),"")</f>
        <v/>
      </c>
      <c r="AK14" s="42" t="str">
        <f>IF(AND('Mapa final'!$Y$61="Muy Alta",'Mapa final'!$AA$61="Catastrófico"),CONCATENATE("R9C",'Mapa final'!$O$61),"")</f>
        <v/>
      </c>
      <c r="AL14" s="42" t="str">
        <f>IF(AND('Mapa final'!$Y$62="Muy Alta",'Mapa final'!$AA$62="Catastrófico"),CONCATENATE("R9C",'Mapa final'!$O$62),"")</f>
        <v/>
      </c>
      <c r="AM14" s="43" t="str">
        <f>IF(AND('Mapa final'!$Y$63="Muy Alta",'Mapa final'!$AA$63="Catastrófico"),CONCATENATE("R9C",'Mapa final'!$O$63),"")</f>
        <v/>
      </c>
      <c r="AN14" s="70"/>
      <c r="AO14" s="665"/>
      <c r="AP14" s="666"/>
      <c r="AQ14" s="666"/>
      <c r="AR14" s="666"/>
      <c r="AS14" s="666"/>
      <c r="AT14" s="667"/>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4">
      <c r="A15" s="70"/>
      <c r="B15" s="603"/>
      <c r="C15" s="603"/>
      <c r="D15" s="604"/>
      <c r="E15" s="647"/>
      <c r="F15" s="648"/>
      <c r="G15" s="648"/>
      <c r="H15" s="648"/>
      <c r="I15" s="649"/>
      <c r="J15" s="45" t="str">
        <f>IF(AND('Mapa final'!$Y$64="Muy Alta",'Mapa final'!$AA$64="Leve"),CONCATENATE("R10C",'Mapa final'!$O$64),"")</f>
        <v/>
      </c>
      <c r="K15" s="46" t="str">
        <f>IF(AND('Mapa final'!$Y$65="Muy Alta",'Mapa final'!$AA$65="Leve"),CONCATENATE("R10C",'Mapa final'!$O$65),"")</f>
        <v/>
      </c>
      <c r="L15" s="46" t="str">
        <f>IF(AND('Mapa final'!$Y$66="Muy Alta",'Mapa final'!$AA$66="Leve"),CONCATENATE("R10C",'Mapa final'!$O$66),"")</f>
        <v/>
      </c>
      <c r="M15" s="46" t="str">
        <f>IF(AND('Mapa final'!$Y$67="Muy Alta",'Mapa final'!$AA$67="Leve"),CONCATENATE("R10C",'Mapa final'!$O$67),"")</f>
        <v/>
      </c>
      <c r="N15" s="46" t="str">
        <f>IF(AND('Mapa final'!$Y$68="Muy Alta",'Mapa final'!$AA$68="Leve"),CONCATENATE("R10C",'Mapa final'!$O$68),"")</f>
        <v/>
      </c>
      <c r="O15" s="47" t="str">
        <f>IF(AND('Mapa final'!$Y$69="Muy Alta",'Mapa final'!$AA$69="Leve"),CONCATENATE("R10C",'Mapa final'!$O$69),"")</f>
        <v/>
      </c>
      <c r="P15" s="38" t="str">
        <f>IF(AND('Mapa final'!$Y$64="Muy Alta",'Mapa final'!$AA$64="Menor"),CONCATENATE("R10C",'Mapa final'!$O$64),"")</f>
        <v/>
      </c>
      <c r="Q15" s="39" t="str">
        <f>IF(AND('Mapa final'!$Y$65="Muy Alta",'Mapa final'!$AA$65="Menor"),CONCATENATE("R10C",'Mapa final'!$O$65),"")</f>
        <v/>
      </c>
      <c r="R15" s="39" t="str">
        <f>IF(AND('Mapa final'!$Y$66="Muy Alta",'Mapa final'!$AA$66="Menor"),CONCATENATE("R10C",'Mapa final'!$O$66),"")</f>
        <v/>
      </c>
      <c r="S15" s="39" t="str">
        <f>IF(AND('Mapa final'!$Y$67="Muy Alta",'Mapa final'!$AA$67="Menor"),CONCATENATE("R10C",'Mapa final'!$O$67),"")</f>
        <v/>
      </c>
      <c r="T15" s="39" t="str">
        <f>IF(AND('Mapa final'!$Y$68="Muy Alta",'Mapa final'!$AA$68="Menor"),CONCATENATE("R10C",'Mapa final'!$O$68),"")</f>
        <v/>
      </c>
      <c r="U15" s="40" t="str">
        <f>IF(AND('Mapa final'!$Y$69="Muy Alta",'Mapa final'!$AA$69="Menor"),CONCATENATE("R10C",'Mapa final'!$O$69),"")</f>
        <v/>
      </c>
      <c r="V15" s="45" t="str">
        <f>IF(AND('Mapa final'!$Y$64="Muy Alta",'Mapa final'!$AA$64="Moderado"),CONCATENATE("R10C",'Mapa final'!$O$64),"")</f>
        <v/>
      </c>
      <c r="W15" s="46" t="str">
        <f>IF(AND('Mapa final'!$Y$65="Muy Alta",'Mapa final'!$AA$65="Moderado"),CONCATENATE("R10C",'Mapa final'!$O$65),"")</f>
        <v/>
      </c>
      <c r="X15" s="46" t="str">
        <f>IF(AND('Mapa final'!$Y$66="Muy Alta",'Mapa final'!$AA$66="Moderado"),CONCATENATE("R10C",'Mapa final'!$O$66),"")</f>
        <v/>
      </c>
      <c r="Y15" s="46" t="str">
        <f>IF(AND('Mapa final'!$Y$67="Muy Alta",'Mapa final'!$AA$67="Moderado"),CONCATENATE("R10C",'Mapa final'!$O$67),"")</f>
        <v/>
      </c>
      <c r="Z15" s="46" t="str">
        <f>IF(AND('Mapa final'!$Y$68="Muy Alta",'Mapa final'!$AA$68="Moderado"),CONCATENATE("R10C",'Mapa final'!$O$68),"")</f>
        <v/>
      </c>
      <c r="AA15" s="47" t="str">
        <f>IF(AND('Mapa final'!$Y$69="Muy Alta",'Mapa final'!$AA$69="Moderado"),CONCATENATE("R10C",'Mapa final'!$O$69),"")</f>
        <v/>
      </c>
      <c r="AB15" s="38" t="str">
        <f>IF(AND('Mapa final'!$Y$64="Muy Alta",'Mapa final'!$AA$64="Mayor"),CONCATENATE("R10C",'Mapa final'!$O$64),"")</f>
        <v/>
      </c>
      <c r="AC15" s="39" t="str">
        <f>IF(AND('Mapa final'!$Y$65="Muy Alta",'Mapa final'!$AA$65="Mayor"),CONCATENATE("R10C",'Mapa final'!$O$65),"")</f>
        <v/>
      </c>
      <c r="AD15" s="39" t="str">
        <f>IF(AND('Mapa final'!$Y$66="Muy Alta",'Mapa final'!$AA$66="Mayor"),CONCATENATE("R10C",'Mapa final'!$O$66),"")</f>
        <v/>
      </c>
      <c r="AE15" s="39" t="str">
        <f>IF(AND('Mapa final'!$Y$67="Muy Alta",'Mapa final'!$AA$67="Mayor"),CONCATENATE("R10C",'Mapa final'!$O$67),"")</f>
        <v/>
      </c>
      <c r="AF15" s="39" t="str">
        <f>IF(AND('Mapa final'!$Y$68="Muy Alta",'Mapa final'!$AA$68="Mayor"),CONCATENATE("R10C",'Mapa final'!$O$68),"")</f>
        <v/>
      </c>
      <c r="AG15" s="40" t="str">
        <f>IF(AND('Mapa final'!$Y$69="Muy Alta",'Mapa final'!$AA$69="Mayor"),CONCATENATE("R10C",'Mapa final'!$O$69),"")</f>
        <v/>
      </c>
      <c r="AH15" s="48" t="str">
        <f>IF(AND('Mapa final'!$Y$64="Muy Alta",'Mapa final'!$AA$64="Catastrófico"),CONCATENATE("R10C",'Mapa final'!$O$64),"")</f>
        <v/>
      </c>
      <c r="AI15" s="49" t="str">
        <f>IF(AND('Mapa final'!$Y$65="Muy Alta",'Mapa final'!$AA$65="Catastrófico"),CONCATENATE("R10C",'Mapa final'!$O$65),"")</f>
        <v/>
      </c>
      <c r="AJ15" s="49" t="str">
        <f>IF(AND('Mapa final'!$Y$66="Muy Alta",'Mapa final'!$AA$66="Catastrófico"),CONCATENATE("R10C",'Mapa final'!$O$66),"")</f>
        <v/>
      </c>
      <c r="AK15" s="49" t="str">
        <f>IF(AND('Mapa final'!$Y$67="Muy Alta",'Mapa final'!$AA$67="Catastrófico"),CONCATENATE("R10C",'Mapa final'!$O$67),"")</f>
        <v/>
      </c>
      <c r="AL15" s="49" t="str">
        <f>IF(AND('Mapa final'!$Y$68="Muy Alta",'Mapa final'!$AA$68="Catastrófico"),CONCATENATE("R10C",'Mapa final'!$O$68),"")</f>
        <v/>
      </c>
      <c r="AM15" s="50" t="str">
        <f>IF(AND('Mapa final'!$Y$69="Muy Alta",'Mapa final'!$AA$69="Catastrófico"),CONCATENATE("R10C",'Mapa final'!$O$69),"")</f>
        <v/>
      </c>
      <c r="AN15" s="70"/>
      <c r="AO15" s="668"/>
      <c r="AP15" s="669"/>
      <c r="AQ15" s="669"/>
      <c r="AR15" s="669"/>
      <c r="AS15" s="669"/>
      <c r="AT15" s="6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35">
      <c r="A16" s="70"/>
      <c r="B16" s="603"/>
      <c r="C16" s="603"/>
      <c r="D16" s="604"/>
      <c r="E16" s="641" t="s">
        <v>112</v>
      </c>
      <c r="F16" s="642"/>
      <c r="G16" s="642"/>
      <c r="H16" s="642"/>
      <c r="I16" s="642"/>
      <c r="J16" s="51" t="str">
        <f>IF(AND('Mapa final'!$Y$10="Alta",'Mapa final'!$AA$10="Leve"),CONCATENATE("R1C",'Mapa final'!$O$10),"")</f>
        <v/>
      </c>
      <c r="K16" s="52" t="str">
        <f>IF(AND('Mapa final'!$Y$11="Alta",'Mapa final'!$AA$11="Leve"),CONCATENATE("R1C",'Mapa final'!$O$11),"")</f>
        <v/>
      </c>
      <c r="L16" s="52" t="str">
        <f>IF(AND('Mapa final'!$Y$12="Alta",'Mapa final'!$AA$12="Leve"),CONCATENATE("R1C",'Mapa final'!$O$12),"")</f>
        <v/>
      </c>
      <c r="M16" s="52" t="str">
        <f>IF(AND('Mapa final'!$Y$13="Alta",'Mapa final'!$AA$13="Leve"),CONCATENATE("R1C",'Mapa final'!$O$13),"")</f>
        <v/>
      </c>
      <c r="N16" s="52" t="str">
        <f>IF(AND('Mapa final'!$Y$14="Alta",'Mapa final'!$AA$14="Leve"),CONCATENATE("R1C",'Mapa final'!$O$14),"")</f>
        <v/>
      </c>
      <c r="O16" s="53" t="str">
        <f>IF(AND('Mapa final'!$Y$15="Alta",'Mapa final'!$AA$15="Leve"),CONCATENATE("R1C",'Mapa final'!$O$15),"")</f>
        <v/>
      </c>
      <c r="P16" s="51" t="str">
        <f>IF(AND('Mapa final'!$Y$10="Alta",'Mapa final'!$AA$10="Menor"),CONCATENATE("R1C",'Mapa final'!$O$10),"")</f>
        <v/>
      </c>
      <c r="Q16" s="52" t="str">
        <f>IF(AND('Mapa final'!$Y$11="Alta",'Mapa final'!$AA$11="Menor"),CONCATENATE("R1C",'Mapa final'!$O$11),"")</f>
        <v/>
      </c>
      <c r="R16" s="52" t="str">
        <f>IF(AND('Mapa final'!$Y$12="Alta",'Mapa final'!$AA$12="Menor"),CONCATENATE("R1C",'Mapa final'!$O$12),"")</f>
        <v/>
      </c>
      <c r="S16" s="52" t="str">
        <f>IF(AND('Mapa final'!$Y$13="Alta",'Mapa final'!$AA$13="Menor"),CONCATENATE("R1C",'Mapa final'!$O$13),"")</f>
        <v/>
      </c>
      <c r="T16" s="52" t="str">
        <f>IF(AND('Mapa final'!$Y$14="Alta",'Mapa final'!$AA$14="Menor"),CONCATENATE("R1C",'Mapa final'!$O$14),"")</f>
        <v/>
      </c>
      <c r="U16" s="53" t="str">
        <f>IF(AND('Mapa final'!$Y$15="Alta",'Mapa final'!$AA$15="Menor"),CONCATENATE("R1C",'Mapa final'!$O$15),"")</f>
        <v/>
      </c>
      <c r="V16" s="32" t="str">
        <f>IF(AND('Mapa final'!$Y$10="Alta",'Mapa final'!$AA$10="Moderado"),CONCATENATE("R1C",'Mapa final'!$O$10),"")</f>
        <v/>
      </c>
      <c r="W16" s="33" t="str">
        <f>IF(AND('Mapa final'!$Y$11="Alta",'Mapa final'!$AA$11="Moderado"),CONCATENATE("R1C",'Mapa final'!$O$11),"")</f>
        <v/>
      </c>
      <c r="X16" s="33" t="str">
        <f>IF(AND('Mapa final'!$Y$12="Alta",'Mapa final'!$AA$12="Moderado"),CONCATENATE("R1C",'Mapa final'!$O$12),"")</f>
        <v/>
      </c>
      <c r="Y16" s="33" t="str">
        <f>IF(AND('Mapa final'!$Y$13="Alta",'Mapa final'!$AA$13="Moderado"),CONCATENATE("R1C",'Mapa final'!$O$13),"")</f>
        <v/>
      </c>
      <c r="Z16" s="33" t="str">
        <f>IF(AND('Mapa final'!$Y$14="Alta",'Mapa final'!$AA$14="Moderado"),CONCATENATE("R1C",'Mapa final'!$O$14),"")</f>
        <v/>
      </c>
      <c r="AA16" s="34" t="str">
        <f>IF(AND('Mapa final'!$Y$15="Alta",'Mapa final'!$AA$15="Moderado"),CONCATENATE("R1C",'Mapa final'!$O$15),"")</f>
        <v/>
      </c>
      <c r="AB16" s="32" t="str">
        <f>IF(AND('Mapa final'!$Y$10="Alta",'Mapa final'!$AA$10="Mayor"),CONCATENATE("R1C",'Mapa final'!$O$10),"")</f>
        <v/>
      </c>
      <c r="AC16" s="33" t="str">
        <f>IF(AND('Mapa final'!$Y$11="Alta",'Mapa final'!$AA$11="Mayor"),CONCATENATE("R1C",'Mapa final'!$O$11),"")</f>
        <v/>
      </c>
      <c r="AD16" s="33" t="str">
        <f>IF(AND('Mapa final'!$Y$12="Alta",'Mapa final'!$AA$12="Mayor"),CONCATENATE("R1C",'Mapa final'!$O$12),"")</f>
        <v/>
      </c>
      <c r="AE16" s="33" t="str">
        <f>IF(AND('Mapa final'!$Y$13="Alta",'Mapa final'!$AA$13="Mayor"),CONCATENATE("R1C",'Mapa final'!$O$13),"")</f>
        <v/>
      </c>
      <c r="AF16" s="33" t="str">
        <f>IF(AND('Mapa final'!$Y$14="Alta",'Mapa final'!$AA$14="Mayor"),CONCATENATE("R1C",'Mapa final'!$O$14),"")</f>
        <v/>
      </c>
      <c r="AG16" s="34" t="str">
        <f>IF(AND('Mapa final'!$Y$15="Alta",'Mapa final'!$AA$15="Mayor"),CONCATENATE("R1C",'Mapa final'!$O$15),"")</f>
        <v/>
      </c>
      <c r="AH16" s="35" t="str">
        <f>IF(AND('Mapa final'!$Y$10="Alta",'Mapa final'!$AA$10="Catastrófico"),CONCATENATE("R1C",'Mapa final'!$O$10),"")</f>
        <v/>
      </c>
      <c r="AI16" s="36" t="str">
        <f>IF(AND('Mapa final'!$Y$11="Alta",'Mapa final'!$AA$11="Catastrófico"),CONCATENATE("R1C",'Mapa final'!$O$11),"")</f>
        <v/>
      </c>
      <c r="AJ16" s="36" t="str">
        <f>IF(AND('Mapa final'!$Y$12="Alta",'Mapa final'!$AA$12="Catastrófico"),CONCATENATE("R1C",'Mapa final'!$O$12),"")</f>
        <v/>
      </c>
      <c r="AK16" s="36" t="str">
        <f>IF(AND('Mapa final'!$Y$13="Alta",'Mapa final'!$AA$13="Catastrófico"),CONCATENATE("R1C",'Mapa final'!$O$13),"")</f>
        <v/>
      </c>
      <c r="AL16" s="36" t="str">
        <f>IF(AND('Mapa final'!$Y$14="Alta",'Mapa final'!$AA$14="Catastrófico"),CONCATENATE("R1C",'Mapa final'!$O$14),"")</f>
        <v/>
      </c>
      <c r="AM16" s="37" t="str">
        <f>IF(AND('Mapa final'!$Y$15="Alta",'Mapa final'!$AA$15="Catastrófico"),CONCATENATE("R1C",'Mapa final'!$O$15),"")</f>
        <v/>
      </c>
      <c r="AN16" s="70"/>
      <c r="AO16" s="651" t="s">
        <v>77</v>
      </c>
      <c r="AP16" s="652"/>
      <c r="AQ16" s="652"/>
      <c r="AR16" s="652"/>
      <c r="AS16" s="652"/>
      <c r="AT16" s="653"/>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35">
      <c r="A17" s="70"/>
      <c r="B17" s="603"/>
      <c r="C17" s="603"/>
      <c r="D17" s="604"/>
      <c r="E17" s="660"/>
      <c r="F17" s="661"/>
      <c r="G17" s="661"/>
      <c r="H17" s="661"/>
      <c r="I17" s="661"/>
      <c r="J17" s="54" t="str">
        <f>IF(AND('Mapa final'!$Y$16="Alta",'Mapa final'!$AA$16="Leve"),CONCATENATE("R2C",'Mapa final'!$O$16),"")</f>
        <v/>
      </c>
      <c r="K17" s="55" t="str">
        <f>IF(AND('Mapa final'!$Y$17="Alta",'Mapa final'!$AA$17="Leve"),CONCATENATE("R2C",'Mapa final'!$O$17),"")</f>
        <v/>
      </c>
      <c r="L17" s="55" t="str">
        <f>IF(AND('Mapa final'!$Y$18="Alta",'Mapa final'!$AA$18="Leve"),CONCATENATE("R2C",'Mapa final'!$O$18),"")</f>
        <v/>
      </c>
      <c r="M17" s="55" t="str">
        <f>IF(AND('Mapa final'!$Y$19="Alta",'Mapa final'!$AA$19="Leve"),CONCATENATE("R2C",'Mapa final'!$O$19),"")</f>
        <v/>
      </c>
      <c r="N17" s="55" t="str">
        <f>IF(AND('Mapa final'!$Y$20="Alta",'Mapa final'!$AA$20="Leve"),CONCATENATE("R2C",'Mapa final'!$O$20),"")</f>
        <v/>
      </c>
      <c r="O17" s="56" t="str">
        <f>IF(AND('Mapa final'!$Y$21="Alta",'Mapa final'!$AA$21="Leve"),CONCATENATE("R2C",'Mapa final'!$O$21),"")</f>
        <v/>
      </c>
      <c r="P17" s="54" t="str">
        <f>IF(AND('Mapa final'!$Y$16="Alta",'Mapa final'!$AA$16="Menor"),CONCATENATE("R2C",'Mapa final'!$O$16),"")</f>
        <v/>
      </c>
      <c r="Q17" s="55" t="str">
        <f>IF(AND('Mapa final'!$Y$17="Alta",'Mapa final'!$AA$17="Menor"),CONCATENATE("R2C",'Mapa final'!$O$17),"")</f>
        <v/>
      </c>
      <c r="R17" s="55" t="str">
        <f>IF(AND('Mapa final'!$Y$18="Alta",'Mapa final'!$AA$18="Menor"),CONCATENATE("R2C",'Mapa final'!$O$18),"")</f>
        <v/>
      </c>
      <c r="S17" s="55" t="str">
        <f>IF(AND('Mapa final'!$Y$19="Alta",'Mapa final'!$AA$19="Menor"),CONCATENATE("R2C",'Mapa final'!$O$19),"")</f>
        <v/>
      </c>
      <c r="T17" s="55" t="str">
        <f>IF(AND('Mapa final'!$Y$20="Alta",'Mapa final'!$AA$20="Menor"),CONCATENATE("R2C",'Mapa final'!$O$20),"")</f>
        <v/>
      </c>
      <c r="U17" s="56" t="str">
        <f>IF(AND('Mapa final'!$Y$21="Alta",'Mapa final'!$AA$21="Menor"),CONCATENATE("R2C",'Mapa final'!$O$21),"")</f>
        <v/>
      </c>
      <c r="V17" s="38" t="str">
        <f>IF(AND('Mapa final'!$Y$16="Alta",'Mapa final'!$AA$16="Moderado"),CONCATENATE("R2C",'Mapa final'!$O$16),"")</f>
        <v/>
      </c>
      <c r="W17" s="39" t="str">
        <f>IF(AND('Mapa final'!$Y$17="Alta",'Mapa final'!$AA$17="Moderado"),CONCATENATE("R2C",'Mapa final'!$O$17),"")</f>
        <v/>
      </c>
      <c r="X17" s="39" t="str">
        <f>IF(AND('Mapa final'!$Y$18="Alta",'Mapa final'!$AA$18="Moderado"),CONCATENATE("R2C",'Mapa final'!$O$18),"")</f>
        <v/>
      </c>
      <c r="Y17" s="39" t="str">
        <f>IF(AND('Mapa final'!$Y$19="Alta",'Mapa final'!$AA$19="Moderado"),CONCATENATE("R2C",'Mapa final'!$O$19),"")</f>
        <v/>
      </c>
      <c r="Z17" s="39" t="str">
        <f>IF(AND('Mapa final'!$Y$20="Alta",'Mapa final'!$AA$20="Moderado"),CONCATENATE("R2C",'Mapa final'!$O$20),"")</f>
        <v/>
      </c>
      <c r="AA17" s="40" t="str">
        <f>IF(AND('Mapa final'!$Y$21="Alta",'Mapa final'!$AA$21="Moderado"),CONCATENATE("R2C",'Mapa final'!$O$21),"")</f>
        <v/>
      </c>
      <c r="AB17" s="38" t="str">
        <f>IF(AND('Mapa final'!$Y$16="Alta",'Mapa final'!$AA$16="Mayor"),CONCATENATE("R2C",'Mapa final'!$O$16),"")</f>
        <v/>
      </c>
      <c r="AC17" s="39" t="str">
        <f>IF(AND('Mapa final'!$Y$17="Alta",'Mapa final'!$AA$17="Mayor"),CONCATENATE("R2C",'Mapa final'!$O$17),"")</f>
        <v/>
      </c>
      <c r="AD17" s="39" t="str">
        <f>IF(AND('Mapa final'!$Y$18="Alta",'Mapa final'!$AA$18="Mayor"),CONCATENATE("R2C",'Mapa final'!$O$18),"")</f>
        <v/>
      </c>
      <c r="AE17" s="39" t="str">
        <f>IF(AND('Mapa final'!$Y$19="Alta",'Mapa final'!$AA$19="Mayor"),CONCATENATE("R2C",'Mapa final'!$O$19),"")</f>
        <v/>
      </c>
      <c r="AF17" s="39" t="str">
        <f>IF(AND('Mapa final'!$Y$20="Alta",'Mapa final'!$AA$20="Mayor"),CONCATENATE("R2C",'Mapa final'!$O$20),"")</f>
        <v/>
      </c>
      <c r="AG17" s="40" t="str">
        <f>IF(AND('Mapa final'!$Y$21="Alta",'Mapa final'!$AA$21="Mayor"),CONCATENATE("R2C",'Mapa final'!$O$21),"")</f>
        <v/>
      </c>
      <c r="AH17" s="41" t="str">
        <f>IF(AND('Mapa final'!$Y$16="Alta",'Mapa final'!$AA$16="Catastrófico"),CONCATENATE("R2C",'Mapa final'!$O$16),"")</f>
        <v/>
      </c>
      <c r="AI17" s="42" t="str">
        <f>IF(AND('Mapa final'!$Y$17="Alta",'Mapa final'!$AA$17="Catastrófico"),CONCATENATE("R2C",'Mapa final'!$O$17),"")</f>
        <v/>
      </c>
      <c r="AJ17" s="42" t="str">
        <f>IF(AND('Mapa final'!$Y$18="Alta",'Mapa final'!$AA$18="Catastrófico"),CONCATENATE("R2C",'Mapa final'!$O$18),"")</f>
        <v/>
      </c>
      <c r="AK17" s="42" t="str">
        <f>IF(AND('Mapa final'!$Y$19="Alta",'Mapa final'!$AA$19="Catastrófico"),CONCATENATE("R2C",'Mapa final'!$O$19),"")</f>
        <v/>
      </c>
      <c r="AL17" s="42" t="str">
        <f>IF(AND('Mapa final'!$Y$20="Alta",'Mapa final'!$AA$20="Catastrófico"),CONCATENATE("R2C",'Mapa final'!$O$20),"")</f>
        <v/>
      </c>
      <c r="AM17" s="43" t="str">
        <f>IF(AND('Mapa final'!$Y$21="Alta",'Mapa final'!$AA$21="Catastrófico"),CONCATENATE("R2C",'Mapa final'!$O$21),"")</f>
        <v/>
      </c>
      <c r="AN17" s="70"/>
      <c r="AO17" s="654"/>
      <c r="AP17" s="655"/>
      <c r="AQ17" s="655"/>
      <c r="AR17" s="655"/>
      <c r="AS17" s="655"/>
      <c r="AT17" s="656"/>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35">
      <c r="A18" s="70"/>
      <c r="B18" s="603"/>
      <c r="C18" s="603"/>
      <c r="D18" s="604"/>
      <c r="E18" s="644"/>
      <c r="F18" s="645"/>
      <c r="G18" s="645"/>
      <c r="H18" s="645"/>
      <c r="I18" s="661"/>
      <c r="J18" s="54" t="str">
        <f>IF(AND('Mapa final'!$Y$22="Alta",'Mapa final'!$AA$22="Leve"),CONCATENATE("R3C",'Mapa final'!$O$22),"")</f>
        <v/>
      </c>
      <c r="K18" s="55" t="str">
        <f>IF(AND('Mapa final'!$Y$23="Alta",'Mapa final'!$AA$23="Leve"),CONCATENATE("R3C",'Mapa final'!$O$23),"")</f>
        <v/>
      </c>
      <c r="L18" s="55" t="str">
        <f>IF(AND('Mapa final'!$Y$24="Alta",'Mapa final'!$AA$24="Leve"),CONCATENATE("R3C",'Mapa final'!$O$24),"")</f>
        <v/>
      </c>
      <c r="M18" s="55" t="str">
        <f>IF(AND('Mapa final'!$Y$25="Alta",'Mapa final'!$AA$25="Leve"),CONCATENATE("R3C",'Mapa final'!$O$25),"")</f>
        <v/>
      </c>
      <c r="N18" s="55" t="str">
        <f>IF(AND('Mapa final'!$Y$26="Alta",'Mapa final'!$AA$26="Leve"),CONCATENATE("R3C",'Mapa final'!$O$26),"")</f>
        <v/>
      </c>
      <c r="O18" s="56" t="str">
        <f>IF(AND('Mapa final'!$Y$27="Alta",'Mapa final'!$AA$27="Leve"),CONCATENATE("R3C",'Mapa final'!$O$27),"")</f>
        <v/>
      </c>
      <c r="P18" s="54" t="str">
        <f>IF(AND('Mapa final'!$Y$22="Alta",'Mapa final'!$AA$22="Menor"),CONCATENATE("R3C",'Mapa final'!$O$22),"")</f>
        <v/>
      </c>
      <c r="Q18" s="55" t="str">
        <f>IF(AND('Mapa final'!$Y$23="Alta",'Mapa final'!$AA$23="Menor"),CONCATENATE("R3C",'Mapa final'!$O$23),"")</f>
        <v/>
      </c>
      <c r="R18" s="55" t="str">
        <f>IF(AND('Mapa final'!$Y$24="Alta",'Mapa final'!$AA$24="Menor"),CONCATENATE("R3C",'Mapa final'!$O$24),"")</f>
        <v/>
      </c>
      <c r="S18" s="55" t="str">
        <f>IF(AND('Mapa final'!$Y$25="Alta",'Mapa final'!$AA$25="Menor"),CONCATENATE("R3C",'Mapa final'!$O$25),"")</f>
        <v/>
      </c>
      <c r="T18" s="55" t="str">
        <f>IF(AND('Mapa final'!$Y$26="Alta",'Mapa final'!$AA$26="Menor"),CONCATENATE("R3C",'Mapa final'!$O$26),"")</f>
        <v/>
      </c>
      <c r="U18" s="56" t="str">
        <f>IF(AND('Mapa final'!$Y$27="Alta",'Mapa final'!$AA$27="Menor"),CONCATENATE("R3C",'Mapa final'!$O$27),"")</f>
        <v/>
      </c>
      <c r="V18" s="38" t="str">
        <f>IF(AND('Mapa final'!$Y$22="Alta",'Mapa final'!$AA$22="Moderado"),CONCATENATE("R3C",'Mapa final'!$O$22),"")</f>
        <v/>
      </c>
      <c r="W18" s="39" t="str">
        <f>IF(AND('Mapa final'!$Y$23="Alta",'Mapa final'!$AA$23="Moderado"),CONCATENATE("R3C",'Mapa final'!$O$23),"")</f>
        <v/>
      </c>
      <c r="X18" s="39" t="str">
        <f>IF(AND('Mapa final'!$Y$24="Alta",'Mapa final'!$AA$24="Moderado"),CONCATENATE("R3C",'Mapa final'!$O$24),"")</f>
        <v/>
      </c>
      <c r="Y18" s="39" t="str">
        <f>IF(AND('Mapa final'!$Y$25="Alta",'Mapa final'!$AA$25="Moderado"),CONCATENATE("R3C",'Mapa final'!$O$25),"")</f>
        <v/>
      </c>
      <c r="Z18" s="39" t="str">
        <f>IF(AND('Mapa final'!$Y$26="Alta",'Mapa final'!$AA$26="Moderado"),CONCATENATE("R3C",'Mapa final'!$O$26),"")</f>
        <v/>
      </c>
      <c r="AA18" s="40" t="str">
        <f>IF(AND('Mapa final'!$Y$27="Alta",'Mapa final'!$AA$27="Moderado"),CONCATENATE("R3C",'Mapa final'!$O$27),"")</f>
        <v/>
      </c>
      <c r="AB18" s="38" t="str">
        <f>IF(AND('Mapa final'!$Y$22="Alta",'Mapa final'!$AA$22="Mayor"),CONCATENATE("R3C",'Mapa final'!$O$22),"")</f>
        <v/>
      </c>
      <c r="AC18" s="39" t="str">
        <f>IF(AND('Mapa final'!$Y$23="Alta",'Mapa final'!$AA$23="Mayor"),CONCATENATE("R3C",'Mapa final'!$O$23),"")</f>
        <v/>
      </c>
      <c r="AD18" s="39" t="str">
        <f>IF(AND('Mapa final'!$Y$24="Alta",'Mapa final'!$AA$24="Mayor"),CONCATENATE("R3C",'Mapa final'!$O$24),"")</f>
        <v/>
      </c>
      <c r="AE18" s="39" t="str">
        <f>IF(AND('Mapa final'!$Y$25="Alta",'Mapa final'!$AA$25="Mayor"),CONCATENATE("R3C",'Mapa final'!$O$25),"")</f>
        <v/>
      </c>
      <c r="AF18" s="39" t="str">
        <f>IF(AND('Mapa final'!$Y$26="Alta",'Mapa final'!$AA$26="Mayor"),CONCATENATE("R3C",'Mapa final'!$O$26),"")</f>
        <v/>
      </c>
      <c r="AG18" s="40" t="str">
        <f>IF(AND('Mapa final'!$Y$27="Alta",'Mapa final'!$AA$27="Mayor"),CONCATENATE("R3C",'Mapa final'!$O$27),"")</f>
        <v/>
      </c>
      <c r="AH18" s="41" t="str">
        <f>IF(AND('Mapa final'!$Y$22="Alta",'Mapa final'!$AA$22="Catastrófico"),CONCATENATE("R3C",'Mapa final'!$O$22),"")</f>
        <v/>
      </c>
      <c r="AI18" s="42" t="str">
        <f>IF(AND('Mapa final'!$Y$23="Alta",'Mapa final'!$AA$23="Catastrófico"),CONCATENATE("R3C",'Mapa final'!$O$23),"")</f>
        <v/>
      </c>
      <c r="AJ18" s="42" t="str">
        <f>IF(AND('Mapa final'!$Y$24="Alta",'Mapa final'!$AA$24="Catastrófico"),CONCATENATE("R3C",'Mapa final'!$O$24),"")</f>
        <v/>
      </c>
      <c r="AK18" s="42" t="str">
        <f>IF(AND('Mapa final'!$Y$25="Alta",'Mapa final'!$AA$25="Catastrófico"),CONCATENATE("R3C",'Mapa final'!$O$25),"")</f>
        <v/>
      </c>
      <c r="AL18" s="42" t="str">
        <f>IF(AND('Mapa final'!$Y$26="Alta",'Mapa final'!$AA$26="Catastrófico"),CONCATENATE("R3C",'Mapa final'!$O$26),"")</f>
        <v/>
      </c>
      <c r="AM18" s="43" t="str">
        <f>IF(AND('Mapa final'!$Y$27="Alta",'Mapa final'!$AA$27="Catastrófico"),CONCATENATE("R3C",'Mapa final'!$O$27),"")</f>
        <v/>
      </c>
      <c r="AN18" s="70"/>
      <c r="AO18" s="654"/>
      <c r="AP18" s="655"/>
      <c r="AQ18" s="655"/>
      <c r="AR18" s="655"/>
      <c r="AS18" s="655"/>
      <c r="AT18" s="656"/>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35">
      <c r="A19" s="70"/>
      <c r="B19" s="603"/>
      <c r="C19" s="603"/>
      <c r="D19" s="604"/>
      <c r="E19" s="644"/>
      <c r="F19" s="645"/>
      <c r="G19" s="645"/>
      <c r="H19" s="645"/>
      <c r="I19" s="661"/>
      <c r="J19" s="54" t="str">
        <f>IF(AND('Mapa final'!$Y$28="Alta",'Mapa final'!$AA$28="Leve"),CONCATENATE("R4C",'Mapa final'!$O$28),"")</f>
        <v/>
      </c>
      <c r="K19" s="55" t="str">
        <f>IF(AND('Mapa final'!$Y$29="Alta",'Mapa final'!$AA$29="Leve"),CONCATENATE("R4C",'Mapa final'!$O$29),"")</f>
        <v/>
      </c>
      <c r="L19" s="55" t="str">
        <f>IF(AND('Mapa final'!$Y$30="Alta",'Mapa final'!$AA$30="Leve"),CONCATENATE("R4C",'Mapa final'!$O$30),"")</f>
        <v/>
      </c>
      <c r="M19" s="55" t="str">
        <f>IF(AND('Mapa final'!$Y$31="Alta",'Mapa final'!$AA$31="Leve"),CONCATENATE("R4C",'Mapa final'!$O$31),"")</f>
        <v/>
      </c>
      <c r="N19" s="55" t="str">
        <f>IF(AND('Mapa final'!$Y$32="Alta",'Mapa final'!$AA$32="Leve"),CONCATENATE("R4C",'Mapa final'!$O$32),"")</f>
        <v/>
      </c>
      <c r="O19" s="56" t="str">
        <f>IF(AND('Mapa final'!$Y$33="Alta",'Mapa final'!$AA$33="Leve"),CONCATENATE("R4C",'Mapa final'!$O$33),"")</f>
        <v/>
      </c>
      <c r="P19" s="54" t="str">
        <f>IF(AND('Mapa final'!$Y$28="Alta",'Mapa final'!$AA$28="Menor"),CONCATENATE("R4C",'Mapa final'!$O$28),"")</f>
        <v/>
      </c>
      <c r="Q19" s="55" t="str">
        <f>IF(AND('Mapa final'!$Y$29="Alta",'Mapa final'!$AA$29="Menor"),CONCATENATE("R4C",'Mapa final'!$O$29),"")</f>
        <v/>
      </c>
      <c r="R19" s="55" t="str">
        <f>IF(AND('Mapa final'!$Y$30="Alta",'Mapa final'!$AA$30="Menor"),CONCATENATE("R4C",'Mapa final'!$O$30),"")</f>
        <v/>
      </c>
      <c r="S19" s="55" t="str">
        <f>IF(AND('Mapa final'!$Y$31="Alta",'Mapa final'!$AA$31="Menor"),CONCATENATE("R4C",'Mapa final'!$O$31),"")</f>
        <v/>
      </c>
      <c r="T19" s="55" t="str">
        <f>IF(AND('Mapa final'!$Y$32="Alta",'Mapa final'!$AA$32="Menor"),CONCATENATE("R4C",'Mapa final'!$O$32),"")</f>
        <v/>
      </c>
      <c r="U19" s="56" t="str">
        <f>IF(AND('Mapa final'!$Y$33="Alta",'Mapa final'!$AA$33="Menor"),CONCATENATE("R4C",'Mapa final'!$O$33),"")</f>
        <v/>
      </c>
      <c r="V19" s="38" t="str">
        <f>IF(AND('Mapa final'!$Y$28="Alta",'Mapa final'!$AA$28="Moderado"),CONCATENATE("R4C",'Mapa final'!$O$28),"")</f>
        <v/>
      </c>
      <c r="W19" s="39" t="str">
        <f>IF(AND('Mapa final'!$Y$29="Alta",'Mapa final'!$AA$29="Moderado"),CONCATENATE("R4C",'Mapa final'!$O$29),"")</f>
        <v/>
      </c>
      <c r="X19" s="44" t="str">
        <f>IF(AND('Mapa final'!$Y$30="Alta",'Mapa final'!$AA$30="Moderado"),CONCATENATE("R4C",'Mapa final'!$O$30),"")</f>
        <v/>
      </c>
      <c r="Y19" s="44" t="str">
        <f>IF(AND('Mapa final'!$Y$31="Alta",'Mapa final'!$AA$31="Moderado"),CONCATENATE("R4C",'Mapa final'!$O$31),"")</f>
        <v/>
      </c>
      <c r="Z19" s="44" t="str">
        <f>IF(AND('Mapa final'!$Y$32="Alta",'Mapa final'!$AA$32="Moderado"),CONCATENATE("R4C",'Mapa final'!$O$32),"")</f>
        <v/>
      </c>
      <c r="AA19" s="40" t="str">
        <f>IF(AND('Mapa final'!$Y$33="Alta",'Mapa final'!$AA$33="Moderado"),CONCATENATE("R4C",'Mapa final'!$O$33),"")</f>
        <v/>
      </c>
      <c r="AB19" s="38" t="str">
        <f>IF(AND('Mapa final'!$Y$28="Alta",'Mapa final'!$AA$28="Mayor"),CONCATENATE("R4C",'Mapa final'!$O$28),"")</f>
        <v/>
      </c>
      <c r="AC19" s="39" t="str">
        <f>IF(AND('Mapa final'!$Y$29="Alta",'Mapa final'!$AA$29="Mayor"),CONCATENATE("R4C",'Mapa final'!$O$29),"")</f>
        <v/>
      </c>
      <c r="AD19" s="44" t="str">
        <f>IF(AND('Mapa final'!$Y$30="Alta",'Mapa final'!$AA$30="Mayor"),CONCATENATE("R4C",'Mapa final'!$O$30),"")</f>
        <v/>
      </c>
      <c r="AE19" s="44" t="str">
        <f>IF(AND('Mapa final'!$Y$31="Alta",'Mapa final'!$AA$31="Mayor"),CONCATENATE("R4C",'Mapa final'!$O$31),"")</f>
        <v/>
      </c>
      <c r="AF19" s="44" t="str">
        <f>IF(AND('Mapa final'!$Y$32="Alta",'Mapa final'!$AA$32="Mayor"),CONCATENATE("R4C",'Mapa final'!$O$32),"")</f>
        <v/>
      </c>
      <c r="AG19" s="40" t="str">
        <f>IF(AND('Mapa final'!$Y$33="Alta",'Mapa final'!$AA$33="Mayor"),CONCATENATE("R4C",'Mapa final'!$O$33),"")</f>
        <v/>
      </c>
      <c r="AH19" s="41" t="str">
        <f>IF(AND('Mapa final'!$Y$28="Alta",'Mapa final'!$AA$28="Catastrófico"),CONCATENATE("R4C",'Mapa final'!$O$28),"")</f>
        <v/>
      </c>
      <c r="AI19" s="42" t="str">
        <f>IF(AND('Mapa final'!$Y$29="Alta",'Mapa final'!$AA$29="Catastrófico"),CONCATENATE("R4C",'Mapa final'!$O$29),"")</f>
        <v/>
      </c>
      <c r="AJ19" s="42" t="str">
        <f>IF(AND('Mapa final'!$Y$30="Alta",'Mapa final'!$AA$30="Catastrófico"),CONCATENATE("R4C",'Mapa final'!$O$30),"")</f>
        <v/>
      </c>
      <c r="AK19" s="42" t="str">
        <f>IF(AND('Mapa final'!$Y$31="Alta",'Mapa final'!$AA$31="Catastrófico"),CONCATENATE("R4C",'Mapa final'!$O$31),"")</f>
        <v/>
      </c>
      <c r="AL19" s="42" t="str">
        <f>IF(AND('Mapa final'!$Y$32="Alta",'Mapa final'!$AA$32="Catastrófico"),CONCATENATE("R4C",'Mapa final'!$O$32),"")</f>
        <v/>
      </c>
      <c r="AM19" s="43" t="str">
        <f>IF(AND('Mapa final'!$Y$33="Alta",'Mapa final'!$AA$33="Catastrófico"),CONCATENATE("R4C",'Mapa final'!$O$33),"")</f>
        <v/>
      </c>
      <c r="AN19" s="70"/>
      <c r="AO19" s="654"/>
      <c r="AP19" s="655"/>
      <c r="AQ19" s="655"/>
      <c r="AR19" s="655"/>
      <c r="AS19" s="655"/>
      <c r="AT19" s="656"/>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35">
      <c r="A20" s="70"/>
      <c r="B20" s="603"/>
      <c r="C20" s="603"/>
      <c r="D20" s="604"/>
      <c r="E20" s="644"/>
      <c r="F20" s="645"/>
      <c r="G20" s="645"/>
      <c r="H20" s="645"/>
      <c r="I20" s="661"/>
      <c r="J20" s="54" t="str">
        <f>IF(AND('Mapa final'!$Y$34="Alta",'Mapa final'!$AA$34="Leve"),CONCATENATE("R5C",'Mapa final'!$O$34),"")</f>
        <v/>
      </c>
      <c r="K20" s="55" t="str">
        <f>IF(AND('Mapa final'!$Y$35="Alta",'Mapa final'!$AA$35="Leve"),CONCATENATE("R5C",'Mapa final'!$O$35),"")</f>
        <v/>
      </c>
      <c r="L20" s="55" t="str">
        <f>IF(AND('Mapa final'!$Y$36="Alta",'Mapa final'!$AA$36="Leve"),CONCATENATE("R5C",'Mapa final'!$O$36),"")</f>
        <v/>
      </c>
      <c r="M20" s="55" t="str">
        <f>IF(AND('Mapa final'!$Y$37="Alta",'Mapa final'!$AA$37="Leve"),CONCATENATE("R5C",'Mapa final'!$O$37),"")</f>
        <v/>
      </c>
      <c r="N20" s="55" t="str">
        <f>IF(AND('Mapa final'!$Y$38="Alta",'Mapa final'!$AA$38="Leve"),CONCATENATE("R5C",'Mapa final'!$O$38),"")</f>
        <v/>
      </c>
      <c r="O20" s="56" t="str">
        <f>IF(AND('Mapa final'!$Y$39="Alta",'Mapa final'!$AA$39="Leve"),CONCATENATE("R5C",'Mapa final'!$O$39),"")</f>
        <v/>
      </c>
      <c r="P20" s="54" t="str">
        <f>IF(AND('Mapa final'!$Y$34="Alta",'Mapa final'!$AA$34="Menor"),CONCATENATE("R5C",'Mapa final'!$O$34),"")</f>
        <v/>
      </c>
      <c r="Q20" s="55" t="str">
        <f>IF(AND('Mapa final'!$Y$35="Alta",'Mapa final'!$AA$35="Menor"),CONCATENATE("R5C",'Mapa final'!$O$35),"")</f>
        <v/>
      </c>
      <c r="R20" s="55" t="str">
        <f>IF(AND('Mapa final'!$Y$36="Alta",'Mapa final'!$AA$36="Menor"),CONCATENATE("R5C",'Mapa final'!$O$36),"")</f>
        <v/>
      </c>
      <c r="S20" s="55" t="str">
        <f>IF(AND('Mapa final'!$Y$37="Alta",'Mapa final'!$AA$37="Menor"),CONCATENATE("R5C",'Mapa final'!$O$37),"")</f>
        <v/>
      </c>
      <c r="T20" s="55" t="str">
        <f>IF(AND('Mapa final'!$Y$38="Alta",'Mapa final'!$AA$38="Menor"),CONCATENATE("R5C",'Mapa final'!$O$38),"")</f>
        <v/>
      </c>
      <c r="U20" s="56" t="str">
        <f>IF(AND('Mapa final'!$Y$39="Alta",'Mapa final'!$AA$39="Menor"),CONCATENATE("R5C",'Mapa final'!$O$39),"")</f>
        <v/>
      </c>
      <c r="V20" s="38" t="str">
        <f>IF(AND('Mapa final'!$Y$34="Alta",'Mapa final'!$AA$34="Moderado"),CONCATENATE("R5C",'Mapa final'!$O$34),"")</f>
        <v/>
      </c>
      <c r="W20" s="39" t="str">
        <f>IF(AND('Mapa final'!$Y$35="Alta",'Mapa final'!$AA$35="Moderado"),CONCATENATE("R5C",'Mapa final'!$O$35),"")</f>
        <v/>
      </c>
      <c r="X20" s="44" t="str">
        <f>IF(AND('Mapa final'!$Y$36="Alta",'Mapa final'!$AA$36="Moderado"),CONCATENATE("R5C",'Mapa final'!$O$36),"")</f>
        <v/>
      </c>
      <c r="Y20" s="44" t="str">
        <f>IF(AND('Mapa final'!$Y$37="Alta",'Mapa final'!$AA$37="Moderado"),CONCATENATE("R5C",'Mapa final'!$O$37),"")</f>
        <v/>
      </c>
      <c r="Z20" s="44" t="str">
        <f>IF(AND('Mapa final'!$Y$38="Alta",'Mapa final'!$AA$38="Moderado"),CONCATENATE("R5C",'Mapa final'!$O$38),"")</f>
        <v/>
      </c>
      <c r="AA20" s="40" t="str">
        <f>IF(AND('Mapa final'!$Y$39="Alta",'Mapa final'!$AA$39="Moderado"),CONCATENATE("R5C",'Mapa final'!$O$39),"")</f>
        <v/>
      </c>
      <c r="AB20" s="38" t="str">
        <f>IF(AND('Mapa final'!$Y$34="Alta",'Mapa final'!$AA$34="Mayor"),CONCATENATE("R5C",'Mapa final'!$O$34),"")</f>
        <v/>
      </c>
      <c r="AC20" s="39" t="str">
        <f>IF(AND('Mapa final'!$Y$35="Alta",'Mapa final'!$AA$35="Mayor"),CONCATENATE("R5C",'Mapa final'!$O$35),"")</f>
        <v/>
      </c>
      <c r="AD20" s="44" t="str">
        <f>IF(AND('Mapa final'!$Y$36="Alta",'Mapa final'!$AA$36="Mayor"),CONCATENATE("R5C",'Mapa final'!$O$36),"")</f>
        <v/>
      </c>
      <c r="AE20" s="44" t="str">
        <f>IF(AND('Mapa final'!$Y$37="Alta",'Mapa final'!$AA$37="Mayor"),CONCATENATE("R5C",'Mapa final'!$O$37),"")</f>
        <v/>
      </c>
      <c r="AF20" s="44" t="str">
        <f>IF(AND('Mapa final'!$Y$38="Alta",'Mapa final'!$AA$38="Mayor"),CONCATENATE("R5C",'Mapa final'!$O$38),"")</f>
        <v/>
      </c>
      <c r="AG20" s="40" t="str">
        <f>IF(AND('Mapa final'!$Y$39="Alta",'Mapa final'!$AA$39="Mayor"),CONCATENATE("R5C",'Mapa final'!$O$39),"")</f>
        <v/>
      </c>
      <c r="AH20" s="41" t="str">
        <f>IF(AND('Mapa final'!$Y$34="Alta",'Mapa final'!$AA$34="Catastrófico"),CONCATENATE("R5C",'Mapa final'!$O$34),"")</f>
        <v/>
      </c>
      <c r="AI20" s="42" t="str">
        <f>IF(AND('Mapa final'!$Y$35="Alta",'Mapa final'!$AA$35="Catastrófico"),CONCATENATE("R5C",'Mapa final'!$O$35),"")</f>
        <v/>
      </c>
      <c r="AJ20" s="42" t="str">
        <f>IF(AND('Mapa final'!$Y$36="Alta",'Mapa final'!$AA$36="Catastrófico"),CONCATENATE("R5C",'Mapa final'!$O$36),"")</f>
        <v/>
      </c>
      <c r="AK20" s="42" t="str">
        <f>IF(AND('Mapa final'!$Y$37="Alta",'Mapa final'!$AA$37="Catastrófico"),CONCATENATE("R5C",'Mapa final'!$O$37),"")</f>
        <v/>
      </c>
      <c r="AL20" s="42" t="str">
        <f>IF(AND('Mapa final'!$Y$38="Alta",'Mapa final'!$AA$38="Catastrófico"),CONCATENATE("R5C",'Mapa final'!$O$38),"")</f>
        <v/>
      </c>
      <c r="AM20" s="43" t="str">
        <f>IF(AND('Mapa final'!$Y$39="Alta",'Mapa final'!$AA$39="Catastrófico"),CONCATENATE("R5C",'Mapa final'!$O$39),"")</f>
        <v/>
      </c>
      <c r="AN20" s="70"/>
      <c r="AO20" s="654"/>
      <c r="AP20" s="655"/>
      <c r="AQ20" s="655"/>
      <c r="AR20" s="655"/>
      <c r="AS20" s="655"/>
      <c r="AT20" s="656"/>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35">
      <c r="A21" s="70"/>
      <c r="B21" s="603"/>
      <c r="C21" s="603"/>
      <c r="D21" s="604"/>
      <c r="E21" s="644"/>
      <c r="F21" s="645"/>
      <c r="G21" s="645"/>
      <c r="H21" s="645"/>
      <c r="I21" s="661"/>
      <c r="J21" s="54" t="str">
        <f>IF(AND('Mapa final'!$Y$40="Alta",'Mapa final'!$AA$40="Leve"),CONCATENATE("R6C",'Mapa final'!$O$40),"")</f>
        <v/>
      </c>
      <c r="K21" s="55" t="str">
        <f>IF(AND('Mapa final'!$Y$41="Alta",'Mapa final'!$AA$41="Leve"),CONCATENATE("R6C",'Mapa final'!$O$41),"")</f>
        <v/>
      </c>
      <c r="L21" s="55" t="str">
        <f>IF(AND('Mapa final'!$Y$42="Alta",'Mapa final'!$AA$42="Leve"),CONCATENATE("R6C",'Mapa final'!$O$42),"")</f>
        <v/>
      </c>
      <c r="M21" s="55" t="str">
        <f>IF(AND('Mapa final'!$Y$43="Alta",'Mapa final'!$AA$43="Leve"),CONCATENATE("R6C",'Mapa final'!$O$43),"")</f>
        <v/>
      </c>
      <c r="N21" s="55" t="str">
        <f>IF(AND('Mapa final'!$Y$44="Alta",'Mapa final'!$AA$44="Leve"),CONCATENATE("R6C",'Mapa final'!$O$44),"")</f>
        <v/>
      </c>
      <c r="O21" s="56" t="str">
        <f>IF(AND('Mapa final'!$Y$45="Alta",'Mapa final'!$AA$45="Leve"),CONCATENATE("R6C",'Mapa final'!$O$45),"")</f>
        <v/>
      </c>
      <c r="P21" s="54" t="str">
        <f>IF(AND('Mapa final'!$Y$40="Alta",'Mapa final'!$AA$40="Menor"),CONCATENATE("R6C",'Mapa final'!$O$40),"")</f>
        <v/>
      </c>
      <c r="Q21" s="55" t="str">
        <f>IF(AND('Mapa final'!$Y$41="Alta",'Mapa final'!$AA$41="Menor"),CONCATENATE("R6C",'Mapa final'!$O$41),"")</f>
        <v/>
      </c>
      <c r="R21" s="55" t="str">
        <f>IF(AND('Mapa final'!$Y$42="Alta",'Mapa final'!$AA$42="Menor"),CONCATENATE("R6C",'Mapa final'!$O$42),"")</f>
        <v/>
      </c>
      <c r="S21" s="55" t="str">
        <f>IF(AND('Mapa final'!$Y$43="Alta",'Mapa final'!$AA$43="Menor"),CONCATENATE("R6C",'Mapa final'!$O$43),"")</f>
        <v/>
      </c>
      <c r="T21" s="55" t="str">
        <f>IF(AND('Mapa final'!$Y$44="Alta",'Mapa final'!$AA$44="Menor"),CONCATENATE("R6C",'Mapa final'!$O$44),"")</f>
        <v/>
      </c>
      <c r="U21" s="56" t="str">
        <f>IF(AND('Mapa final'!$Y$45="Alta",'Mapa final'!$AA$45="Menor"),CONCATENATE("R6C",'Mapa final'!$O$45),"")</f>
        <v/>
      </c>
      <c r="V21" s="38" t="str">
        <f>IF(AND('Mapa final'!$Y$40="Alta",'Mapa final'!$AA$40="Moderado"),CONCATENATE("R6C",'Mapa final'!$O$40),"")</f>
        <v/>
      </c>
      <c r="W21" s="39" t="str">
        <f>IF(AND('Mapa final'!$Y$41="Alta",'Mapa final'!$AA$41="Moderado"),CONCATENATE("R6C",'Mapa final'!$O$41),"")</f>
        <v/>
      </c>
      <c r="X21" s="44" t="str">
        <f>IF(AND('Mapa final'!$Y$42="Alta",'Mapa final'!$AA$42="Moderado"),CONCATENATE("R6C",'Mapa final'!$O$42),"")</f>
        <v/>
      </c>
      <c r="Y21" s="44" t="str">
        <f>IF(AND('Mapa final'!$Y$43="Alta",'Mapa final'!$AA$43="Moderado"),CONCATENATE("R6C",'Mapa final'!$O$43),"")</f>
        <v/>
      </c>
      <c r="Z21" s="44" t="str">
        <f>IF(AND('Mapa final'!$Y$44="Alta",'Mapa final'!$AA$44="Moderado"),CONCATENATE("R6C",'Mapa final'!$O$44),"")</f>
        <v/>
      </c>
      <c r="AA21" s="40" t="str">
        <f>IF(AND('Mapa final'!$Y$45="Alta",'Mapa final'!$AA$45="Moderado"),CONCATENATE("R6C",'Mapa final'!$O$45),"")</f>
        <v/>
      </c>
      <c r="AB21" s="38" t="str">
        <f>IF(AND('Mapa final'!$Y$40="Alta",'Mapa final'!$AA$40="Mayor"),CONCATENATE("R6C",'Mapa final'!$O$40),"")</f>
        <v/>
      </c>
      <c r="AC21" s="39" t="str">
        <f>IF(AND('Mapa final'!$Y$41="Alta",'Mapa final'!$AA$41="Mayor"),CONCATENATE("R6C",'Mapa final'!$O$41),"")</f>
        <v/>
      </c>
      <c r="AD21" s="44" t="str">
        <f>IF(AND('Mapa final'!$Y$42="Alta",'Mapa final'!$AA$42="Mayor"),CONCATENATE("R6C",'Mapa final'!$O$42),"")</f>
        <v/>
      </c>
      <c r="AE21" s="44" t="str">
        <f>IF(AND('Mapa final'!$Y$43="Alta",'Mapa final'!$AA$43="Mayor"),CONCATENATE("R6C",'Mapa final'!$O$43),"")</f>
        <v/>
      </c>
      <c r="AF21" s="44" t="str">
        <f>IF(AND('Mapa final'!$Y$44="Alta",'Mapa final'!$AA$44="Mayor"),CONCATENATE("R6C",'Mapa final'!$O$44),"")</f>
        <v/>
      </c>
      <c r="AG21" s="40" t="str">
        <f>IF(AND('Mapa final'!$Y$45="Alta",'Mapa final'!$AA$45="Mayor"),CONCATENATE("R6C",'Mapa final'!$O$45),"")</f>
        <v/>
      </c>
      <c r="AH21" s="41" t="str">
        <f>IF(AND('Mapa final'!$Y$40="Alta",'Mapa final'!$AA$40="Catastrófico"),CONCATENATE("R6C",'Mapa final'!$O$40),"")</f>
        <v/>
      </c>
      <c r="AI21" s="42" t="str">
        <f>IF(AND('Mapa final'!$Y$41="Alta",'Mapa final'!$AA$41="Catastrófico"),CONCATENATE("R6C",'Mapa final'!$O$41),"")</f>
        <v/>
      </c>
      <c r="AJ21" s="42" t="str">
        <f>IF(AND('Mapa final'!$Y$42="Alta",'Mapa final'!$AA$42="Catastrófico"),CONCATENATE("R6C",'Mapa final'!$O$42),"")</f>
        <v/>
      </c>
      <c r="AK21" s="42" t="str">
        <f>IF(AND('Mapa final'!$Y$43="Alta",'Mapa final'!$AA$43="Catastrófico"),CONCATENATE("R6C",'Mapa final'!$O$43),"")</f>
        <v/>
      </c>
      <c r="AL21" s="42" t="str">
        <f>IF(AND('Mapa final'!$Y$44="Alta",'Mapa final'!$AA$44="Catastrófico"),CONCATENATE("R6C",'Mapa final'!$O$44),"")</f>
        <v/>
      </c>
      <c r="AM21" s="43" t="str">
        <f>IF(AND('Mapa final'!$Y$45="Alta",'Mapa final'!$AA$45="Catastrófico"),CONCATENATE("R6C",'Mapa final'!$O$45),"")</f>
        <v/>
      </c>
      <c r="AN21" s="70"/>
      <c r="AO21" s="654"/>
      <c r="AP21" s="655"/>
      <c r="AQ21" s="655"/>
      <c r="AR21" s="655"/>
      <c r="AS21" s="655"/>
      <c r="AT21" s="656"/>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35">
      <c r="A22" s="70"/>
      <c r="B22" s="603"/>
      <c r="C22" s="603"/>
      <c r="D22" s="604"/>
      <c r="E22" s="644"/>
      <c r="F22" s="645"/>
      <c r="G22" s="645"/>
      <c r="H22" s="645"/>
      <c r="I22" s="661"/>
      <c r="J22" s="54" t="str">
        <f>IF(AND('Mapa final'!$Y$46="Alta",'Mapa final'!$AA$46="Leve"),CONCATENATE("R7C",'Mapa final'!$O$46),"")</f>
        <v/>
      </c>
      <c r="K22" s="55" t="str">
        <f>IF(AND('Mapa final'!$Y$47="Alta",'Mapa final'!$AA$47="Leve"),CONCATENATE("R7C",'Mapa final'!$O$47),"")</f>
        <v/>
      </c>
      <c r="L22" s="55" t="str">
        <f>IF(AND('Mapa final'!$Y$48="Alta",'Mapa final'!$AA$48="Leve"),CONCATENATE("R7C",'Mapa final'!$O$48),"")</f>
        <v/>
      </c>
      <c r="M22" s="55" t="str">
        <f>IF(AND('Mapa final'!$Y$49="Alta",'Mapa final'!$AA$49="Leve"),CONCATENATE("R7C",'Mapa final'!$O$49),"")</f>
        <v/>
      </c>
      <c r="N22" s="55" t="str">
        <f>IF(AND('Mapa final'!$Y$50="Alta",'Mapa final'!$AA$50="Leve"),CONCATENATE("R7C",'Mapa final'!$O$50),"")</f>
        <v/>
      </c>
      <c r="O22" s="56" t="str">
        <f>IF(AND('Mapa final'!$Y$51="Alta",'Mapa final'!$AA$51="Leve"),CONCATENATE("R7C",'Mapa final'!$O$51),"")</f>
        <v/>
      </c>
      <c r="P22" s="54" t="str">
        <f>IF(AND('Mapa final'!$Y$46="Alta",'Mapa final'!$AA$46="Menor"),CONCATENATE("R7C",'Mapa final'!$O$46),"")</f>
        <v/>
      </c>
      <c r="Q22" s="55" t="str">
        <f>IF(AND('Mapa final'!$Y$47="Alta",'Mapa final'!$AA$47="Menor"),CONCATENATE("R7C",'Mapa final'!$O$47),"")</f>
        <v/>
      </c>
      <c r="R22" s="55" t="str">
        <f>IF(AND('Mapa final'!$Y$48="Alta",'Mapa final'!$AA$48="Menor"),CONCATENATE("R7C",'Mapa final'!$O$48),"")</f>
        <v/>
      </c>
      <c r="S22" s="55" t="str">
        <f>IF(AND('Mapa final'!$Y$49="Alta",'Mapa final'!$AA$49="Menor"),CONCATENATE("R7C",'Mapa final'!$O$49),"")</f>
        <v/>
      </c>
      <c r="T22" s="55" t="str">
        <f>IF(AND('Mapa final'!$Y$50="Alta",'Mapa final'!$AA$50="Menor"),CONCATENATE("R7C",'Mapa final'!$O$50),"")</f>
        <v/>
      </c>
      <c r="U22" s="56" t="str">
        <f>IF(AND('Mapa final'!$Y$51="Alta",'Mapa final'!$AA$51="Menor"),CONCATENATE("R7C",'Mapa final'!$O$51),"")</f>
        <v/>
      </c>
      <c r="V22" s="38" t="str">
        <f>IF(AND('Mapa final'!$Y$46="Alta",'Mapa final'!$AA$46="Moderado"),CONCATENATE("R7C",'Mapa final'!$O$46),"")</f>
        <v/>
      </c>
      <c r="W22" s="39" t="str">
        <f>IF(AND('Mapa final'!$Y$47="Alta",'Mapa final'!$AA$47="Moderado"),CONCATENATE("R7C",'Mapa final'!$O$47),"")</f>
        <v/>
      </c>
      <c r="X22" s="44" t="str">
        <f>IF(AND('Mapa final'!$Y$48="Alta",'Mapa final'!$AA$48="Moderado"),CONCATENATE("R7C",'Mapa final'!$O$48),"")</f>
        <v/>
      </c>
      <c r="Y22" s="44" t="str">
        <f>IF(AND('Mapa final'!$Y$49="Alta",'Mapa final'!$AA$49="Moderado"),CONCATENATE("R7C",'Mapa final'!$O$49),"")</f>
        <v/>
      </c>
      <c r="Z22" s="44" t="str">
        <f>IF(AND('Mapa final'!$Y$50="Alta",'Mapa final'!$AA$50="Moderado"),CONCATENATE("R7C",'Mapa final'!$O$50),"")</f>
        <v/>
      </c>
      <c r="AA22" s="40" t="str">
        <f>IF(AND('Mapa final'!$Y$51="Alta",'Mapa final'!$AA$51="Moderado"),CONCATENATE("R7C",'Mapa final'!$O$51),"")</f>
        <v/>
      </c>
      <c r="AB22" s="38" t="str">
        <f>IF(AND('Mapa final'!$Y$46="Alta",'Mapa final'!$AA$46="Mayor"),CONCATENATE("R7C",'Mapa final'!$O$46),"")</f>
        <v/>
      </c>
      <c r="AC22" s="39" t="str">
        <f>IF(AND('Mapa final'!$Y$47="Alta",'Mapa final'!$AA$47="Mayor"),CONCATENATE("R7C",'Mapa final'!$O$47),"")</f>
        <v/>
      </c>
      <c r="AD22" s="44" t="str">
        <f>IF(AND('Mapa final'!$Y$48="Alta",'Mapa final'!$AA$48="Mayor"),CONCATENATE("R7C",'Mapa final'!$O$48),"")</f>
        <v/>
      </c>
      <c r="AE22" s="44" t="str">
        <f>IF(AND('Mapa final'!$Y$49="Alta",'Mapa final'!$AA$49="Mayor"),CONCATENATE("R7C",'Mapa final'!$O$49),"")</f>
        <v/>
      </c>
      <c r="AF22" s="44" t="str">
        <f>IF(AND('Mapa final'!$Y$50="Alta",'Mapa final'!$AA$50="Mayor"),CONCATENATE("R7C",'Mapa final'!$O$50),"")</f>
        <v/>
      </c>
      <c r="AG22" s="40" t="str">
        <f>IF(AND('Mapa final'!$Y$51="Alta",'Mapa final'!$AA$51="Mayor"),CONCATENATE("R7C",'Mapa final'!$O$51),"")</f>
        <v/>
      </c>
      <c r="AH22" s="41" t="str">
        <f>IF(AND('Mapa final'!$Y$46="Alta",'Mapa final'!$AA$46="Catastrófico"),CONCATENATE("R7C",'Mapa final'!$O$46),"")</f>
        <v/>
      </c>
      <c r="AI22" s="42" t="str">
        <f>IF(AND('Mapa final'!$Y$47="Alta",'Mapa final'!$AA$47="Catastrófico"),CONCATENATE("R7C",'Mapa final'!$O$47),"")</f>
        <v/>
      </c>
      <c r="AJ22" s="42" t="str">
        <f>IF(AND('Mapa final'!$Y$48="Alta",'Mapa final'!$AA$48="Catastrófico"),CONCATENATE("R7C",'Mapa final'!$O$48),"")</f>
        <v/>
      </c>
      <c r="AK22" s="42" t="str">
        <f>IF(AND('Mapa final'!$Y$49="Alta",'Mapa final'!$AA$49="Catastrófico"),CONCATENATE("R7C",'Mapa final'!$O$49),"")</f>
        <v/>
      </c>
      <c r="AL22" s="42" t="str">
        <f>IF(AND('Mapa final'!$Y$50="Alta",'Mapa final'!$AA$50="Catastrófico"),CONCATENATE("R7C",'Mapa final'!$O$50),"")</f>
        <v/>
      </c>
      <c r="AM22" s="43" t="str">
        <f>IF(AND('Mapa final'!$Y$51="Alta",'Mapa final'!$AA$51="Catastrófico"),CONCATENATE("R7C",'Mapa final'!$O$51),"")</f>
        <v/>
      </c>
      <c r="AN22" s="70"/>
      <c r="AO22" s="654"/>
      <c r="AP22" s="655"/>
      <c r="AQ22" s="655"/>
      <c r="AR22" s="655"/>
      <c r="AS22" s="655"/>
      <c r="AT22" s="656"/>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35">
      <c r="A23" s="70"/>
      <c r="B23" s="603"/>
      <c r="C23" s="603"/>
      <c r="D23" s="604"/>
      <c r="E23" s="644"/>
      <c r="F23" s="645"/>
      <c r="G23" s="645"/>
      <c r="H23" s="645"/>
      <c r="I23" s="661"/>
      <c r="J23" s="54" t="str">
        <f>IF(AND('Mapa final'!$Y$52="Alta",'Mapa final'!$AA$52="Leve"),CONCATENATE("R8C",'Mapa final'!$O$52),"")</f>
        <v/>
      </c>
      <c r="K23" s="55" t="str">
        <f>IF(AND('Mapa final'!$Y$53="Alta",'Mapa final'!$AA$53="Leve"),CONCATENATE("R8C",'Mapa final'!$O$53),"")</f>
        <v/>
      </c>
      <c r="L23" s="55" t="str">
        <f>IF(AND('Mapa final'!$Y$54="Alta",'Mapa final'!$AA$54="Leve"),CONCATENATE("R8C",'Mapa final'!$O$54),"")</f>
        <v/>
      </c>
      <c r="M23" s="55" t="str">
        <f>IF(AND('Mapa final'!$Y$55="Alta",'Mapa final'!$AA$55="Leve"),CONCATENATE("R8C",'Mapa final'!$O$55),"")</f>
        <v/>
      </c>
      <c r="N23" s="55" t="str">
        <f>IF(AND('Mapa final'!$Y$56="Alta",'Mapa final'!$AA$56="Leve"),CONCATENATE("R8C",'Mapa final'!$O$56),"")</f>
        <v/>
      </c>
      <c r="O23" s="56" t="str">
        <f>IF(AND('Mapa final'!$Y$57="Alta",'Mapa final'!$AA$57="Leve"),CONCATENATE("R8C",'Mapa final'!$O$57),"")</f>
        <v/>
      </c>
      <c r="P23" s="54" t="str">
        <f>IF(AND('Mapa final'!$Y$52="Alta",'Mapa final'!$AA$52="Menor"),CONCATENATE("R8C",'Mapa final'!$O$52),"")</f>
        <v/>
      </c>
      <c r="Q23" s="55" t="str">
        <f>IF(AND('Mapa final'!$Y$53="Alta",'Mapa final'!$AA$53="Menor"),CONCATENATE("R8C",'Mapa final'!$O$53),"")</f>
        <v/>
      </c>
      <c r="R23" s="55" t="str">
        <f>IF(AND('Mapa final'!$Y$54="Alta",'Mapa final'!$AA$54="Menor"),CONCATENATE("R8C",'Mapa final'!$O$54),"")</f>
        <v/>
      </c>
      <c r="S23" s="55" t="str">
        <f>IF(AND('Mapa final'!$Y$55="Alta",'Mapa final'!$AA$55="Menor"),CONCATENATE("R8C",'Mapa final'!$O$55),"")</f>
        <v/>
      </c>
      <c r="T23" s="55" t="str">
        <f>IF(AND('Mapa final'!$Y$56="Alta",'Mapa final'!$AA$56="Menor"),CONCATENATE("R8C",'Mapa final'!$O$56),"")</f>
        <v/>
      </c>
      <c r="U23" s="56" t="str">
        <f>IF(AND('Mapa final'!$Y$57="Alta",'Mapa final'!$AA$57="Menor"),CONCATENATE("R8C",'Mapa final'!$O$57),"")</f>
        <v/>
      </c>
      <c r="V23" s="38" t="str">
        <f>IF(AND('Mapa final'!$Y$52="Alta",'Mapa final'!$AA$52="Moderado"),CONCATENATE("R8C",'Mapa final'!$O$52),"")</f>
        <v/>
      </c>
      <c r="W23" s="39" t="str">
        <f>IF(AND('Mapa final'!$Y$53="Alta",'Mapa final'!$AA$53="Moderado"),CONCATENATE("R8C",'Mapa final'!$O$53),"")</f>
        <v/>
      </c>
      <c r="X23" s="44" t="str">
        <f>IF(AND('Mapa final'!$Y$54="Alta",'Mapa final'!$AA$54="Moderado"),CONCATENATE("R8C",'Mapa final'!$O$54),"")</f>
        <v/>
      </c>
      <c r="Y23" s="44" t="str">
        <f>IF(AND('Mapa final'!$Y$55="Alta",'Mapa final'!$AA$55="Moderado"),CONCATENATE("R8C",'Mapa final'!$O$55),"")</f>
        <v/>
      </c>
      <c r="Z23" s="44" t="str">
        <f>IF(AND('Mapa final'!$Y$56="Alta",'Mapa final'!$AA$56="Moderado"),CONCATENATE("R8C",'Mapa final'!$O$56),"")</f>
        <v/>
      </c>
      <c r="AA23" s="40" t="str">
        <f>IF(AND('Mapa final'!$Y$57="Alta",'Mapa final'!$AA$57="Moderado"),CONCATENATE("R8C",'Mapa final'!$O$57),"")</f>
        <v/>
      </c>
      <c r="AB23" s="38" t="str">
        <f>IF(AND('Mapa final'!$Y$52="Alta",'Mapa final'!$AA$52="Mayor"),CONCATENATE("R8C",'Mapa final'!$O$52),"")</f>
        <v/>
      </c>
      <c r="AC23" s="39" t="str">
        <f>IF(AND('Mapa final'!$Y$53="Alta",'Mapa final'!$AA$53="Mayor"),CONCATENATE("R8C",'Mapa final'!$O$53),"")</f>
        <v/>
      </c>
      <c r="AD23" s="44" t="str">
        <f>IF(AND('Mapa final'!$Y$54="Alta",'Mapa final'!$AA$54="Mayor"),CONCATENATE("R8C",'Mapa final'!$O$54),"")</f>
        <v/>
      </c>
      <c r="AE23" s="44" t="str">
        <f>IF(AND('Mapa final'!$Y$55="Alta",'Mapa final'!$AA$55="Mayor"),CONCATENATE("R8C",'Mapa final'!$O$55),"")</f>
        <v/>
      </c>
      <c r="AF23" s="44" t="str">
        <f>IF(AND('Mapa final'!$Y$56="Alta",'Mapa final'!$AA$56="Mayor"),CONCATENATE("R8C",'Mapa final'!$O$56),"")</f>
        <v/>
      </c>
      <c r="AG23" s="40" t="str">
        <f>IF(AND('Mapa final'!$Y$57="Alta",'Mapa final'!$AA$57="Mayor"),CONCATENATE("R8C",'Mapa final'!$O$57),"")</f>
        <v/>
      </c>
      <c r="AH23" s="41" t="str">
        <f>IF(AND('Mapa final'!$Y$52="Alta",'Mapa final'!$AA$52="Catastrófico"),CONCATENATE("R8C",'Mapa final'!$O$52),"")</f>
        <v/>
      </c>
      <c r="AI23" s="42" t="str">
        <f>IF(AND('Mapa final'!$Y$53="Alta",'Mapa final'!$AA$53="Catastrófico"),CONCATENATE("R8C",'Mapa final'!$O$53),"")</f>
        <v/>
      </c>
      <c r="AJ23" s="42" t="str">
        <f>IF(AND('Mapa final'!$Y$54="Alta",'Mapa final'!$AA$54="Catastrófico"),CONCATENATE("R8C",'Mapa final'!$O$54),"")</f>
        <v/>
      </c>
      <c r="AK23" s="42" t="str">
        <f>IF(AND('Mapa final'!$Y$55="Alta",'Mapa final'!$AA$55="Catastrófico"),CONCATENATE("R8C",'Mapa final'!$O$55),"")</f>
        <v/>
      </c>
      <c r="AL23" s="42" t="str">
        <f>IF(AND('Mapa final'!$Y$56="Alta",'Mapa final'!$AA$56="Catastrófico"),CONCATENATE("R8C",'Mapa final'!$O$56),"")</f>
        <v/>
      </c>
      <c r="AM23" s="43" t="str">
        <f>IF(AND('Mapa final'!$Y$57="Alta",'Mapa final'!$AA$57="Catastrófico"),CONCATENATE("R8C",'Mapa final'!$O$57),"")</f>
        <v/>
      </c>
      <c r="AN23" s="70"/>
      <c r="AO23" s="654"/>
      <c r="AP23" s="655"/>
      <c r="AQ23" s="655"/>
      <c r="AR23" s="655"/>
      <c r="AS23" s="655"/>
      <c r="AT23" s="65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35">
      <c r="A24" s="70"/>
      <c r="B24" s="603"/>
      <c r="C24" s="603"/>
      <c r="D24" s="604"/>
      <c r="E24" s="644"/>
      <c r="F24" s="645"/>
      <c r="G24" s="645"/>
      <c r="H24" s="645"/>
      <c r="I24" s="661"/>
      <c r="J24" s="54" t="str">
        <f>IF(AND('Mapa final'!$Y$58="Alta",'Mapa final'!$AA$58="Leve"),CONCATENATE("R9C",'Mapa final'!$O$58),"")</f>
        <v/>
      </c>
      <c r="K24" s="55" t="str">
        <f>IF(AND('Mapa final'!$Y$59="Alta",'Mapa final'!$AA$59="Leve"),CONCATENATE("R9C",'Mapa final'!$O$59),"")</f>
        <v/>
      </c>
      <c r="L24" s="55" t="str">
        <f>IF(AND('Mapa final'!$Y$60="Alta",'Mapa final'!$AA$60="Leve"),CONCATENATE("R9C",'Mapa final'!$O$60),"")</f>
        <v/>
      </c>
      <c r="M24" s="55" t="str">
        <f>IF(AND('Mapa final'!$Y$61="Alta",'Mapa final'!$AA$61="Leve"),CONCATENATE("R9C",'Mapa final'!$O$61),"")</f>
        <v/>
      </c>
      <c r="N24" s="55" t="str">
        <f>IF(AND('Mapa final'!$Y$62="Alta",'Mapa final'!$AA$62="Leve"),CONCATENATE("R9C",'Mapa final'!$O$62),"")</f>
        <v/>
      </c>
      <c r="O24" s="56" t="str">
        <f>IF(AND('Mapa final'!$Y$63="Alta",'Mapa final'!$AA$63="Leve"),CONCATENATE("R9C",'Mapa final'!$O$63),"")</f>
        <v/>
      </c>
      <c r="P24" s="54" t="str">
        <f>IF(AND('Mapa final'!$Y$58="Alta",'Mapa final'!$AA$58="Menor"),CONCATENATE("R9C",'Mapa final'!$O$58),"")</f>
        <v/>
      </c>
      <c r="Q24" s="55" t="str">
        <f>IF(AND('Mapa final'!$Y$59="Alta",'Mapa final'!$AA$59="Menor"),CONCATENATE("R9C",'Mapa final'!$O$59),"")</f>
        <v/>
      </c>
      <c r="R24" s="55" t="str">
        <f>IF(AND('Mapa final'!$Y$60="Alta",'Mapa final'!$AA$60="Menor"),CONCATENATE("R9C",'Mapa final'!$O$60),"")</f>
        <v/>
      </c>
      <c r="S24" s="55" t="str">
        <f>IF(AND('Mapa final'!$Y$61="Alta",'Mapa final'!$AA$61="Menor"),CONCATENATE("R9C",'Mapa final'!$O$61),"")</f>
        <v/>
      </c>
      <c r="T24" s="55" t="str">
        <f>IF(AND('Mapa final'!$Y$62="Alta",'Mapa final'!$AA$62="Menor"),CONCATENATE("R9C",'Mapa final'!$O$62),"")</f>
        <v/>
      </c>
      <c r="U24" s="56" t="str">
        <f>IF(AND('Mapa final'!$Y$63="Alta",'Mapa final'!$AA$63="Menor"),CONCATENATE("R9C",'Mapa final'!$O$63),"")</f>
        <v/>
      </c>
      <c r="V24" s="38" t="str">
        <f>IF(AND('Mapa final'!$Y$58="Alta",'Mapa final'!$AA$58="Moderado"),CONCATENATE("R9C",'Mapa final'!$O$58),"")</f>
        <v/>
      </c>
      <c r="W24" s="39" t="str">
        <f>IF(AND('Mapa final'!$Y$59="Alta",'Mapa final'!$AA$59="Moderado"),CONCATENATE("R9C",'Mapa final'!$O$59),"")</f>
        <v/>
      </c>
      <c r="X24" s="44" t="str">
        <f>IF(AND('Mapa final'!$Y$60="Alta",'Mapa final'!$AA$60="Moderado"),CONCATENATE("R9C",'Mapa final'!$O$60),"")</f>
        <v/>
      </c>
      <c r="Y24" s="44" t="str">
        <f>IF(AND('Mapa final'!$Y$61="Alta",'Mapa final'!$AA$61="Moderado"),CONCATENATE("R9C",'Mapa final'!$O$61),"")</f>
        <v/>
      </c>
      <c r="Z24" s="44" t="str">
        <f>IF(AND('Mapa final'!$Y$62="Alta",'Mapa final'!$AA$62="Moderado"),CONCATENATE("R9C",'Mapa final'!$O$62),"")</f>
        <v/>
      </c>
      <c r="AA24" s="40" t="str">
        <f>IF(AND('Mapa final'!$Y$63="Alta",'Mapa final'!$AA$63="Moderado"),CONCATENATE("R9C",'Mapa final'!$O$63),"")</f>
        <v/>
      </c>
      <c r="AB24" s="38" t="str">
        <f>IF(AND('Mapa final'!$Y$58="Alta",'Mapa final'!$AA$58="Mayor"),CONCATENATE("R9C",'Mapa final'!$O$58),"")</f>
        <v/>
      </c>
      <c r="AC24" s="39" t="str">
        <f>IF(AND('Mapa final'!$Y$59="Alta",'Mapa final'!$AA$59="Mayor"),CONCATENATE("R9C",'Mapa final'!$O$59),"")</f>
        <v/>
      </c>
      <c r="AD24" s="44" t="str">
        <f>IF(AND('Mapa final'!$Y$60="Alta",'Mapa final'!$AA$60="Mayor"),CONCATENATE("R9C",'Mapa final'!$O$60),"")</f>
        <v/>
      </c>
      <c r="AE24" s="44" t="str">
        <f>IF(AND('Mapa final'!$Y$61="Alta",'Mapa final'!$AA$61="Mayor"),CONCATENATE("R9C",'Mapa final'!$O$61),"")</f>
        <v/>
      </c>
      <c r="AF24" s="44" t="str">
        <f>IF(AND('Mapa final'!$Y$62="Alta",'Mapa final'!$AA$62="Mayor"),CONCATENATE("R9C",'Mapa final'!$O$62),"")</f>
        <v/>
      </c>
      <c r="AG24" s="40" t="str">
        <f>IF(AND('Mapa final'!$Y$63="Alta",'Mapa final'!$AA$63="Mayor"),CONCATENATE("R9C",'Mapa final'!$O$63),"")</f>
        <v/>
      </c>
      <c r="AH24" s="41" t="str">
        <f>IF(AND('Mapa final'!$Y$58="Alta",'Mapa final'!$AA$58="Catastrófico"),CONCATENATE("R9C",'Mapa final'!$O$58),"")</f>
        <v/>
      </c>
      <c r="AI24" s="42" t="str">
        <f>IF(AND('Mapa final'!$Y$59="Alta",'Mapa final'!$AA$59="Catastrófico"),CONCATENATE("R9C",'Mapa final'!$O$59),"")</f>
        <v/>
      </c>
      <c r="AJ24" s="42" t="str">
        <f>IF(AND('Mapa final'!$Y$60="Alta",'Mapa final'!$AA$60="Catastrófico"),CONCATENATE("R9C",'Mapa final'!$O$60),"")</f>
        <v/>
      </c>
      <c r="AK24" s="42" t="str">
        <f>IF(AND('Mapa final'!$Y$61="Alta",'Mapa final'!$AA$61="Catastrófico"),CONCATENATE("R9C",'Mapa final'!$O$61),"")</f>
        <v/>
      </c>
      <c r="AL24" s="42" t="str">
        <f>IF(AND('Mapa final'!$Y$62="Alta",'Mapa final'!$AA$62="Catastrófico"),CONCATENATE("R9C",'Mapa final'!$O$62),"")</f>
        <v/>
      </c>
      <c r="AM24" s="43" t="str">
        <f>IF(AND('Mapa final'!$Y$63="Alta",'Mapa final'!$AA$63="Catastrófico"),CONCATENATE("R9C",'Mapa final'!$O$63),"")</f>
        <v/>
      </c>
      <c r="AN24" s="70"/>
      <c r="AO24" s="654"/>
      <c r="AP24" s="655"/>
      <c r="AQ24" s="655"/>
      <c r="AR24" s="655"/>
      <c r="AS24" s="655"/>
      <c r="AT24" s="65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4">
      <c r="A25" s="70"/>
      <c r="B25" s="603"/>
      <c r="C25" s="603"/>
      <c r="D25" s="604"/>
      <c r="E25" s="647"/>
      <c r="F25" s="648"/>
      <c r="G25" s="648"/>
      <c r="H25" s="648"/>
      <c r="I25" s="648"/>
      <c r="J25" s="57" t="str">
        <f>IF(AND('Mapa final'!$Y$64="Alta",'Mapa final'!$AA$64="Leve"),CONCATENATE("R10C",'Mapa final'!$O$64),"")</f>
        <v/>
      </c>
      <c r="K25" s="58" t="str">
        <f>IF(AND('Mapa final'!$Y$65="Alta",'Mapa final'!$AA$65="Leve"),CONCATENATE("R10C",'Mapa final'!$O$65),"")</f>
        <v/>
      </c>
      <c r="L25" s="58" t="str">
        <f>IF(AND('Mapa final'!$Y$66="Alta",'Mapa final'!$AA$66="Leve"),CONCATENATE("R10C",'Mapa final'!$O$66),"")</f>
        <v/>
      </c>
      <c r="M25" s="58" t="str">
        <f>IF(AND('Mapa final'!$Y$67="Alta",'Mapa final'!$AA$67="Leve"),CONCATENATE("R10C",'Mapa final'!$O$67),"")</f>
        <v/>
      </c>
      <c r="N25" s="58" t="str">
        <f>IF(AND('Mapa final'!$Y$68="Alta",'Mapa final'!$AA$68="Leve"),CONCATENATE("R10C",'Mapa final'!$O$68),"")</f>
        <v/>
      </c>
      <c r="O25" s="59" t="str">
        <f>IF(AND('Mapa final'!$Y$69="Alta",'Mapa final'!$AA$69="Leve"),CONCATENATE("R10C",'Mapa final'!$O$69),"")</f>
        <v/>
      </c>
      <c r="P25" s="57" t="str">
        <f>IF(AND('Mapa final'!$Y$64="Alta",'Mapa final'!$AA$64="Menor"),CONCATENATE("R10C",'Mapa final'!$O$64),"")</f>
        <v/>
      </c>
      <c r="Q25" s="58" t="str">
        <f>IF(AND('Mapa final'!$Y$65="Alta",'Mapa final'!$AA$65="Menor"),CONCATENATE("R10C",'Mapa final'!$O$65),"")</f>
        <v/>
      </c>
      <c r="R25" s="58" t="str">
        <f>IF(AND('Mapa final'!$Y$66="Alta",'Mapa final'!$AA$66="Menor"),CONCATENATE("R10C",'Mapa final'!$O$66),"")</f>
        <v/>
      </c>
      <c r="S25" s="58" t="str">
        <f>IF(AND('Mapa final'!$Y$67="Alta",'Mapa final'!$AA$67="Menor"),CONCATENATE("R10C",'Mapa final'!$O$67),"")</f>
        <v/>
      </c>
      <c r="T25" s="58" t="str">
        <f>IF(AND('Mapa final'!$Y$68="Alta",'Mapa final'!$AA$68="Menor"),CONCATENATE("R10C",'Mapa final'!$O$68),"")</f>
        <v/>
      </c>
      <c r="U25" s="59" t="str">
        <f>IF(AND('Mapa final'!$Y$69="Alta",'Mapa final'!$AA$69="Menor"),CONCATENATE("R10C",'Mapa final'!$O$69),"")</f>
        <v/>
      </c>
      <c r="V25" s="45" t="str">
        <f>IF(AND('Mapa final'!$Y$64="Alta",'Mapa final'!$AA$64="Moderado"),CONCATENATE("R10C",'Mapa final'!$O$64),"")</f>
        <v/>
      </c>
      <c r="W25" s="46" t="str">
        <f>IF(AND('Mapa final'!$Y$65="Alta",'Mapa final'!$AA$65="Moderado"),CONCATENATE("R10C",'Mapa final'!$O$65),"")</f>
        <v/>
      </c>
      <c r="X25" s="46" t="str">
        <f>IF(AND('Mapa final'!$Y$66="Alta",'Mapa final'!$AA$66="Moderado"),CONCATENATE("R10C",'Mapa final'!$O$66),"")</f>
        <v/>
      </c>
      <c r="Y25" s="46" t="str">
        <f>IF(AND('Mapa final'!$Y$67="Alta",'Mapa final'!$AA$67="Moderado"),CONCATENATE("R10C",'Mapa final'!$O$67),"")</f>
        <v/>
      </c>
      <c r="Z25" s="46" t="str">
        <f>IF(AND('Mapa final'!$Y$68="Alta",'Mapa final'!$AA$68="Moderado"),CONCATENATE("R10C",'Mapa final'!$O$68),"")</f>
        <v/>
      </c>
      <c r="AA25" s="47" t="str">
        <f>IF(AND('Mapa final'!$Y$69="Alta",'Mapa final'!$AA$69="Moderado"),CONCATENATE("R10C",'Mapa final'!$O$69),"")</f>
        <v/>
      </c>
      <c r="AB25" s="45" t="str">
        <f>IF(AND('Mapa final'!$Y$64="Alta",'Mapa final'!$AA$64="Mayor"),CONCATENATE("R10C",'Mapa final'!$O$64),"")</f>
        <v/>
      </c>
      <c r="AC25" s="46" t="str">
        <f>IF(AND('Mapa final'!$Y$65="Alta",'Mapa final'!$AA$65="Mayor"),CONCATENATE("R10C",'Mapa final'!$O$65),"")</f>
        <v/>
      </c>
      <c r="AD25" s="46" t="str">
        <f>IF(AND('Mapa final'!$Y$66="Alta",'Mapa final'!$AA$66="Mayor"),CONCATENATE("R10C",'Mapa final'!$O$66),"")</f>
        <v/>
      </c>
      <c r="AE25" s="46" t="str">
        <f>IF(AND('Mapa final'!$Y$67="Alta",'Mapa final'!$AA$67="Mayor"),CONCATENATE("R10C",'Mapa final'!$O$67),"")</f>
        <v/>
      </c>
      <c r="AF25" s="46" t="str">
        <f>IF(AND('Mapa final'!$Y$68="Alta",'Mapa final'!$AA$68="Mayor"),CONCATENATE("R10C",'Mapa final'!$O$68),"")</f>
        <v/>
      </c>
      <c r="AG25" s="47" t="str">
        <f>IF(AND('Mapa final'!$Y$69="Alta",'Mapa final'!$AA$69="Mayor"),CONCATENATE("R10C",'Mapa final'!$O$69),"")</f>
        <v/>
      </c>
      <c r="AH25" s="48" t="str">
        <f>IF(AND('Mapa final'!$Y$64="Alta",'Mapa final'!$AA$64="Catastrófico"),CONCATENATE("R10C",'Mapa final'!$O$64),"")</f>
        <v/>
      </c>
      <c r="AI25" s="49" t="str">
        <f>IF(AND('Mapa final'!$Y$65="Alta",'Mapa final'!$AA$65="Catastrófico"),CONCATENATE("R10C",'Mapa final'!$O$65),"")</f>
        <v/>
      </c>
      <c r="AJ25" s="49" t="str">
        <f>IF(AND('Mapa final'!$Y$66="Alta",'Mapa final'!$AA$66="Catastrófico"),CONCATENATE("R10C",'Mapa final'!$O$66),"")</f>
        <v/>
      </c>
      <c r="AK25" s="49" t="str">
        <f>IF(AND('Mapa final'!$Y$67="Alta",'Mapa final'!$AA$67="Catastrófico"),CONCATENATE("R10C",'Mapa final'!$O$67),"")</f>
        <v/>
      </c>
      <c r="AL25" s="49" t="str">
        <f>IF(AND('Mapa final'!$Y$68="Alta",'Mapa final'!$AA$68="Catastrófico"),CONCATENATE("R10C",'Mapa final'!$O$68),"")</f>
        <v/>
      </c>
      <c r="AM25" s="50" t="str">
        <f>IF(AND('Mapa final'!$Y$69="Alta",'Mapa final'!$AA$69="Catastrófico"),CONCATENATE("R10C",'Mapa final'!$O$69),"")</f>
        <v/>
      </c>
      <c r="AN25" s="70"/>
      <c r="AO25" s="657"/>
      <c r="AP25" s="658"/>
      <c r="AQ25" s="658"/>
      <c r="AR25" s="658"/>
      <c r="AS25" s="658"/>
      <c r="AT25" s="659"/>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35">
      <c r="A26" s="70"/>
      <c r="B26" s="603"/>
      <c r="C26" s="603"/>
      <c r="D26" s="604"/>
      <c r="E26" s="641" t="s">
        <v>114</v>
      </c>
      <c r="F26" s="642"/>
      <c r="G26" s="642"/>
      <c r="H26" s="642"/>
      <c r="I26" s="643"/>
      <c r="J26" s="51" t="str">
        <f>IF(AND('Mapa final'!$Y$10="Media",'Mapa final'!$AA$10="Leve"),CONCATENATE("R1C",'Mapa final'!$O$10),"")</f>
        <v/>
      </c>
      <c r="K26" s="52" t="str">
        <f>IF(AND('Mapa final'!$Y$11="Media",'Mapa final'!$AA$11="Leve"),CONCATENATE("R1C",'Mapa final'!$O$11),"")</f>
        <v/>
      </c>
      <c r="L26" s="52" t="str">
        <f>IF(AND('Mapa final'!$Y$12="Media",'Mapa final'!$AA$12="Leve"),CONCATENATE("R1C",'Mapa final'!$O$12),"")</f>
        <v/>
      </c>
      <c r="M26" s="52" t="str">
        <f>IF(AND('Mapa final'!$Y$13="Media",'Mapa final'!$AA$13="Leve"),CONCATENATE("R1C",'Mapa final'!$O$13),"")</f>
        <v/>
      </c>
      <c r="N26" s="52" t="str">
        <f>IF(AND('Mapa final'!$Y$14="Media",'Mapa final'!$AA$14="Leve"),CONCATENATE("R1C",'Mapa final'!$O$14),"")</f>
        <v/>
      </c>
      <c r="O26" s="53" t="str">
        <f>IF(AND('Mapa final'!$Y$15="Media",'Mapa final'!$AA$15="Leve"),CONCATENATE("R1C",'Mapa final'!$O$15),"")</f>
        <v/>
      </c>
      <c r="P26" s="51" t="str">
        <f>IF(AND('Mapa final'!$Y$10="Media",'Mapa final'!$AA$10="Menor"),CONCATENATE("R1C",'Mapa final'!$O$10),"")</f>
        <v/>
      </c>
      <c r="Q26" s="52" t="str">
        <f>IF(AND('Mapa final'!$Y$11="Media",'Mapa final'!$AA$11="Menor"),CONCATENATE("R1C",'Mapa final'!$O$11),"")</f>
        <v/>
      </c>
      <c r="R26" s="52" t="str">
        <f>IF(AND('Mapa final'!$Y$12="Media",'Mapa final'!$AA$12="Menor"),CONCATENATE("R1C",'Mapa final'!$O$12),"")</f>
        <v/>
      </c>
      <c r="S26" s="52" t="str">
        <f>IF(AND('Mapa final'!$Y$13="Media",'Mapa final'!$AA$13="Menor"),CONCATENATE("R1C",'Mapa final'!$O$13),"")</f>
        <v/>
      </c>
      <c r="T26" s="52" t="str">
        <f>IF(AND('Mapa final'!$Y$14="Media",'Mapa final'!$AA$14="Menor"),CONCATENATE("R1C",'Mapa final'!$O$14),"")</f>
        <v/>
      </c>
      <c r="U26" s="53" t="str">
        <f>IF(AND('Mapa final'!$Y$15="Media",'Mapa final'!$AA$15="Menor"),CONCATENATE("R1C",'Mapa final'!$O$15),"")</f>
        <v/>
      </c>
      <c r="V26" s="51" t="str">
        <f>IF(AND('Mapa final'!$Y$10="Media",'Mapa final'!$AA$10="Moderado"),CONCATENATE("R1C",'Mapa final'!$O$10),"")</f>
        <v/>
      </c>
      <c r="W26" s="52" t="str">
        <f>IF(AND('Mapa final'!$Y$11="Media",'Mapa final'!$AA$11="Moderado"),CONCATENATE("R1C",'Mapa final'!$O$11),"")</f>
        <v/>
      </c>
      <c r="X26" s="52" t="str">
        <f>IF(AND('Mapa final'!$Y$12="Media",'Mapa final'!$AA$12="Moderado"),CONCATENATE("R1C",'Mapa final'!$O$12),"")</f>
        <v/>
      </c>
      <c r="Y26" s="52" t="str">
        <f>IF(AND('Mapa final'!$Y$13="Media",'Mapa final'!$AA$13="Moderado"),CONCATENATE("R1C",'Mapa final'!$O$13),"")</f>
        <v/>
      </c>
      <c r="Z26" s="52" t="str">
        <f>IF(AND('Mapa final'!$Y$14="Media",'Mapa final'!$AA$14="Moderado"),CONCATENATE("R1C",'Mapa final'!$O$14),"")</f>
        <v/>
      </c>
      <c r="AA26" s="53" t="str">
        <f>IF(AND('Mapa final'!$Y$15="Media",'Mapa final'!$AA$15="Moderado"),CONCATENATE("R1C",'Mapa final'!$O$15),"")</f>
        <v/>
      </c>
      <c r="AB26" s="32" t="str">
        <f>IF(AND('Mapa final'!$Y$10="Media",'Mapa final'!$AA$10="Mayor"),CONCATENATE("R1C",'Mapa final'!$O$10),"")</f>
        <v/>
      </c>
      <c r="AC26" s="33" t="str">
        <f>IF(AND('Mapa final'!$Y$11="Media",'Mapa final'!$AA$11="Mayor"),CONCATENATE("R1C",'Mapa final'!$O$11),"")</f>
        <v/>
      </c>
      <c r="AD26" s="33" t="str">
        <f>IF(AND('Mapa final'!$Y$12="Media",'Mapa final'!$AA$12="Mayor"),CONCATENATE("R1C",'Mapa final'!$O$12),"")</f>
        <v/>
      </c>
      <c r="AE26" s="33" t="str">
        <f>IF(AND('Mapa final'!$Y$13="Media",'Mapa final'!$AA$13="Mayor"),CONCATENATE("R1C",'Mapa final'!$O$13),"")</f>
        <v/>
      </c>
      <c r="AF26" s="33" t="str">
        <f>IF(AND('Mapa final'!$Y$14="Media",'Mapa final'!$AA$14="Mayor"),CONCATENATE("R1C",'Mapa final'!$O$14),"")</f>
        <v/>
      </c>
      <c r="AG26" s="34" t="str">
        <f>IF(AND('Mapa final'!$Y$15="Media",'Mapa final'!$AA$15="Mayor"),CONCATENATE("R1C",'Mapa final'!$O$15),"")</f>
        <v/>
      </c>
      <c r="AH26" s="35" t="str">
        <f>IF(AND('Mapa final'!$Y$10="Media",'Mapa final'!$AA$10="Catastrófico"),CONCATENATE("R1C",'Mapa final'!$O$10),"")</f>
        <v/>
      </c>
      <c r="AI26" s="36" t="str">
        <f>IF(AND('Mapa final'!$Y$11="Media",'Mapa final'!$AA$11="Catastrófico"),CONCATENATE("R1C",'Mapa final'!$O$11),"")</f>
        <v/>
      </c>
      <c r="AJ26" s="36" t="str">
        <f>IF(AND('Mapa final'!$Y$12="Media",'Mapa final'!$AA$12="Catastrófico"),CONCATENATE("R1C",'Mapa final'!$O$12),"")</f>
        <v/>
      </c>
      <c r="AK26" s="36" t="str">
        <f>IF(AND('Mapa final'!$Y$13="Media",'Mapa final'!$AA$13="Catastrófico"),CONCATENATE("R1C",'Mapa final'!$O$13),"")</f>
        <v/>
      </c>
      <c r="AL26" s="36" t="str">
        <f>IF(AND('Mapa final'!$Y$14="Media",'Mapa final'!$AA$14="Catastrófico"),CONCATENATE("R1C",'Mapa final'!$O$14),"")</f>
        <v/>
      </c>
      <c r="AM26" s="37" t="str">
        <f>IF(AND('Mapa final'!$Y$15="Media",'Mapa final'!$AA$15="Catastrófico"),CONCATENATE("R1C",'Mapa final'!$O$15),"")</f>
        <v/>
      </c>
      <c r="AN26" s="70"/>
      <c r="AO26" s="682" t="s">
        <v>78</v>
      </c>
      <c r="AP26" s="683"/>
      <c r="AQ26" s="683"/>
      <c r="AR26" s="683"/>
      <c r="AS26" s="683"/>
      <c r="AT26" s="684"/>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35">
      <c r="A27" s="70"/>
      <c r="B27" s="603"/>
      <c r="C27" s="603"/>
      <c r="D27" s="604"/>
      <c r="E27" s="660"/>
      <c r="F27" s="661"/>
      <c r="G27" s="661"/>
      <c r="H27" s="661"/>
      <c r="I27" s="646"/>
      <c r="J27" s="54" t="str">
        <f>IF(AND('Mapa final'!$Y$16="Media",'Mapa final'!$AA$16="Leve"),CONCATENATE("R2C",'Mapa final'!$O$16),"")</f>
        <v/>
      </c>
      <c r="K27" s="55" t="str">
        <f>IF(AND('Mapa final'!$Y$17="Media",'Mapa final'!$AA$17="Leve"),CONCATENATE("R2C",'Mapa final'!$O$17),"")</f>
        <v/>
      </c>
      <c r="L27" s="55" t="str">
        <f>IF(AND('Mapa final'!$Y$18="Media",'Mapa final'!$AA$18="Leve"),CONCATENATE("R2C",'Mapa final'!$O$18),"")</f>
        <v/>
      </c>
      <c r="M27" s="55" t="str">
        <f>IF(AND('Mapa final'!$Y$19="Media",'Mapa final'!$AA$19="Leve"),CONCATENATE("R2C",'Mapa final'!$O$19),"")</f>
        <v/>
      </c>
      <c r="N27" s="55" t="str">
        <f>IF(AND('Mapa final'!$Y$20="Media",'Mapa final'!$AA$20="Leve"),CONCATENATE("R2C",'Mapa final'!$O$20),"")</f>
        <v/>
      </c>
      <c r="O27" s="56" t="str">
        <f>IF(AND('Mapa final'!$Y$21="Media",'Mapa final'!$AA$21="Leve"),CONCATENATE("R2C",'Mapa final'!$O$21),"")</f>
        <v/>
      </c>
      <c r="P27" s="54" t="str">
        <f>IF(AND('Mapa final'!$Y$16="Media",'Mapa final'!$AA$16="Menor"),CONCATENATE("R2C",'Mapa final'!$O$16),"")</f>
        <v/>
      </c>
      <c r="Q27" s="55" t="str">
        <f>IF(AND('Mapa final'!$Y$17="Media",'Mapa final'!$AA$17="Menor"),CONCATENATE("R2C",'Mapa final'!$O$17),"")</f>
        <v/>
      </c>
      <c r="R27" s="55" t="str">
        <f>IF(AND('Mapa final'!$Y$18="Media",'Mapa final'!$AA$18="Menor"),CONCATENATE("R2C",'Mapa final'!$O$18),"")</f>
        <v/>
      </c>
      <c r="S27" s="55" t="str">
        <f>IF(AND('Mapa final'!$Y$19="Media",'Mapa final'!$AA$19="Menor"),CONCATENATE("R2C",'Mapa final'!$O$19),"")</f>
        <v/>
      </c>
      <c r="T27" s="55" t="str">
        <f>IF(AND('Mapa final'!$Y$20="Media",'Mapa final'!$AA$20="Menor"),CONCATENATE("R2C",'Mapa final'!$O$20),"")</f>
        <v/>
      </c>
      <c r="U27" s="56" t="str">
        <f>IF(AND('Mapa final'!$Y$21="Media",'Mapa final'!$AA$21="Menor"),CONCATENATE("R2C",'Mapa final'!$O$21),"")</f>
        <v/>
      </c>
      <c r="V27" s="54" t="str">
        <f>IF(AND('Mapa final'!$Y$16="Media",'Mapa final'!$AA$16="Moderado"),CONCATENATE("R2C",'Mapa final'!$O$16),"")</f>
        <v/>
      </c>
      <c r="W27" s="55" t="str">
        <f>IF(AND('Mapa final'!$Y$17="Media",'Mapa final'!$AA$17="Moderado"),CONCATENATE("R2C",'Mapa final'!$O$17),"")</f>
        <v/>
      </c>
      <c r="X27" s="55" t="str">
        <f>IF(AND('Mapa final'!$Y$18="Media",'Mapa final'!$AA$18="Moderado"),CONCATENATE("R2C",'Mapa final'!$O$18),"")</f>
        <v/>
      </c>
      <c r="Y27" s="55" t="str">
        <f>IF(AND('Mapa final'!$Y$19="Media",'Mapa final'!$AA$19="Moderado"),CONCATENATE("R2C",'Mapa final'!$O$19),"")</f>
        <v/>
      </c>
      <c r="Z27" s="55" t="str">
        <f>IF(AND('Mapa final'!$Y$20="Media",'Mapa final'!$AA$20="Moderado"),CONCATENATE("R2C",'Mapa final'!$O$20),"")</f>
        <v/>
      </c>
      <c r="AA27" s="56" t="str">
        <f>IF(AND('Mapa final'!$Y$21="Media",'Mapa final'!$AA$21="Moderado"),CONCATENATE("R2C",'Mapa final'!$O$21),"")</f>
        <v/>
      </c>
      <c r="AB27" s="38" t="str">
        <f>IF(AND('Mapa final'!$Y$16="Media",'Mapa final'!$AA$16="Mayor"),CONCATENATE("R2C",'Mapa final'!$O$16),"")</f>
        <v/>
      </c>
      <c r="AC27" s="39" t="str">
        <f>IF(AND('Mapa final'!$Y$17="Media",'Mapa final'!$AA$17="Mayor"),CONCATENATE("R2C",'Mapa final'!$O$17),"")</f>
        <v/>
      </c>
      <c r="AD27" s="39" t="str">
        <f>IF(AND('Mapa final'!$Y$18="Media",'Mapa final'!$AA$18="Mayor"),CONCATENATE("R2C",'Mapa final'!$O$18),"")</f>
        <v/>
      </c>
      <c r="AE27" s="39" t="str">
        <f>IF(AND('Mapa final'!$Y$19="Media",'Mapa final'!$AA$19="Mayor"),CONCATENATE("R2C",'Mapa final'!$O$19),"")</f>
        <v/>
      </c>
      <c r="AF27" s="39" t="str">
        <f>IF(AND('Mapa final'!$Y$20="Media",'Mapa final'!$AA$20="Mayor"),CONCATENATE("R2C",'Mapa final'!$O$20),"")</f>
        <v/>
      </c>
      <c r="AG27" s="40" t="str">
        <f>IF(AND('Mapa final'!$Y$21="Media",'Mapa final'!$AA$21="Mayor"),CONCATENATE("R2C",'Mapa final'!$O$21),"")</f>
        <v/>
      </c>
      <c r="AH27" s="41" t="str">
        <f>IF(AND('Mapa final'!$Y$16="Media",'Mapa final'!$AA$16="Catastrófico"),CONCATENATE("R2C",'Mapa final'!$O$16),"")</f>
        <v/>
      </c>
      <c r="AI27" s="42" t="str">
        <f>IF(AND('Mapa final'!$Y$17="Media",'Mapa final'!$AA$17="Catastrófico"),CONCATENATE("R2C",'Mapa final'!$O$17),"")</f>
        <v/>
      </c>
      <c r="AJ27" s="42" t="str">
        <f>IF(AND('Mapa final'!$Y$18="Media",'Mapa final'!$AA$18="Catastrófico"),CONCATENATE("R2C",'Mapa final'!$O$18),"")</f>
        <v/>
      </c>
      <c r="AK27" s="42" t="str">
        <f>IF(AND('Mapa final'!$Y$19="Media",'Mapa final'!$AA$19="Catastrófico"),CONCATENATE("R2C",'Mapa final'!$O$19),"")</f>
        <v/>
      </c>
      <c r="AL27" s="42" t="str">
        <f>IF(AND('Mapa final'!$Y$20="Media",'Mapa final'!$AA$20="Catastrófico"),CONCATENATE("R2C",'Mapa final'!$O$20),"")</f>
        <v/>
      </c>
      <c r="AM27" s="43" t="str">
        <f>IF(AND('Mapa final'!$Y$21="Media",'Mapa final'!$AA$21="Catastrófico"),CONCATENATE("R2C",'Mapa final'!$O$21),"")</f>
        <v/>
      </c>
      <c r="AN27" s="70"/>
      <c r="AO27" s="685"/>
      <c r="AP27" s="686"/>
      <c r="AQ27" s="686"/>
      <c r="AR27" s="686"/>
      <c r="AS27" s="686"/>
      <c r="AT27" s="687"/>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35">
      <c r="A28" s="70"/>
      <c r="B28" s="603"/>
      <c r="C28" s="603"/>
      <c r="D28" s="604"/>
      <c r="E28" s="644"/>
      <c r="F28" s="645"/>
      <c r="G28" s="645"/>
      <c r="H28" s="645"/>
      <c r="I28" s="646"/>
      <c r="J28" s="54" t="str">
        <f>IF(AND('Mapa final'!$Y$22="Media",'Mapa final'!$AA$22="Leve"),CONCATENATE("R3C",'Mapa final'!$O$22),"")</f>
        <v/>
      </c>
      <c r="K28" s="55" t="str">
        <f>IF(AND('Mapa final'!$Y$23="Media",'Mapa final'!$AA$23="Leve"),CONCATENATE("R3C",'Mapa final'!$O$23),"")</f>
        <v/>
      </c>
      <c r="L28" s="55" t="str">
        <f>IF(AND('Mapa final'!$Y$24="Media",'Mapa final'!$AA$24="Leve"),CONCATENATE("R3C",'Mapa final'!$O$24),"")</f>
        <v/>
      </c>
      <c r="M28" s="55" t="str">
        <f>IF(AND('Mapa final'!$Y$25="Media",'Mapa final'!$AA$25="Leve"),CONCATENATE("R3C",'Mapa final'!$O$25),"")</f>
        <v/>
      </c>
      <c r="N28" s="55" t="str">
        <f>IF(AND('Mapa final'!$Y$26="Media",'Mapa final'!$AA$26="Leve"),CONCATENATE("R3C",'Mapa final'!$O$26),"")</f>
        <v/>
      </c>
      <c r="O28" s="56" t="str">
        <f>IF(AND('Mapa final'!$Y$27="Media",'Mapa final'!$AA$27="Leve"),CONCATENATE("R3C",'Mapa final'!$O$27),"")</f>
        <v/>
      </c>
      <c r="P28" s="54" t="str">
        <f>IF(AND('Mapa final'!$Y$22="Media",'Mapa final'!$AA$22="Menor"),CONCATENATE("R3C",'Mapa final'!$O$22),"")</f>
        <v/>
      </c>
      <c r="Q28" s="55" t="str">
        <f>IF(AND('Mapa final'!$Y$23="Media",'Mapa final'!$AA$23="Menor"),CONCATENATE("R3C",'Mapa final'!$O$23),"")</f>
        <v/>
      </c>
      <c r="R28" s="55" t="str">
        <f>IF(AND('Mapa final'!$Y$24="Media",'Mapa final'!$AA$24="Menor"),CONCATENATE("R3C",'Mapa final'!$O$24),"")</f>
        <v/>
      </c>
      <c r="S28" s="55" t="str">
        <f>IF(AND('Mapa final'!$Y$25="Media",'Mapa final'!$AA$25="Menor"),CONCATENATE("R3C",'Mapa final'!$O$25),"")</f>
        <v/>
      </c>
      <c r="T28" s="55" t="str">
        <f>IF(AND('Mapa final'!$Y$26="Media",'Mapa final'!$AA$26="Menor"),CONCATENATE("R3C",'Mapa final'!$O$26),"")</f>
        <v/>
      </c>
      <c r="U28" s="56" t="str">
        <f>IF(AND('Mapa final'!$Y$27="Media",'Mapa final'!$AA$27="Menor"),CONCATENATE("R3C",'Mapa final'!$O$27),"")</f>
        <v/>
      </c>
      <c r="V28" s="54" t="str">
        <f>IF(AND('Mapa final'!$Y$22="Media",'Mapa final'!$AA$22="Moderado"),CONCATENATE("R3C",'Mapa final'!$O$22),"")</f>
        <v/>
      </c>
      <c r="W28" s="55" t="str">
        <f>IF(AND('Mapa final'!$Y$23="Media",'Mapa final'!$AA$23="Moderado"),CONCATENATE("R3C",'Mapa final'!$O$23),"")</f>
        <v/>
      </c>
      <c r="X28" s="55" t="str">
        <f>IF(AND('Mapa final'!$Y$24="Media",'Mapa final'!$AA$24="Moderado"),CONCATENATE("R3C",'Mapa final'!$O$24),"")</f>
        <v/>
      </c>
      <c r="Y28" s="55" t="str">
        <f>IF(AND('Mapa final'!$Y$25="Media",'Mapa final'!$AA$25="Moderado"),CONCATENATE("R3C",'Mapa final'!$O$25),"")</f>
        <v/>
      </c>
      <c r="Z28" s="55" t="str">
        <f>IF(AND('Mapa final'!$Y$26="Media",'Mapa final'!$AA$26="Moderado"),CONCATENATE("R3C",'Mapa final'!$O$26),"")</f>
        <v/>
      </c>
      <c r="AA28" s="56" t="str">
        <f>IF(AND('Mapa final'!$Y$27="Media",'Mapa final'!$AA$27="Moderado"),CONCATENATE("R3C",'Mapa final'!$O$27),"")</f>
        <v/>
      </c>
      <c r="AB28" s="38" t="str">
        <f>IF(AND('Mapa final'!$Y$22="Media",'Mapa final'!$AA$22="Mayor"),CONCATENATE("R3C",'Mapa final'!$O$22),"")</f>
        <v/>
      </c>
      <c r="AC28" s="39" t="str">
        <f>IF(AND('Mapa final'!$Y$23="Media",'Mapa final'!$AA$23="Mayor"),CONCATENATE("R3C",'Mapa final'!$O$23),"")</f>
        <v/>
      </c>
      <c r="AD28" s="39" t="str">
        <f>IF(AND('Mapa final'!$Y$24="Media",'Mapa final'!$AA$24="Mayor"),CONCATENATE("R3C",'Mapa final'!$O$24),"")</f>
        <v/>
      </c>
      <c r="AE28" s="39" t="str">
        <f>IF(AND('Mapa final'!$Y$25="Media",'Mapa final'!$AA$25="Mayor"),CONCATENATE("R3C",'Mapa final'!$O$25),"")</f>
        <v/>
      </c>
      <c r="AF28" s="39" t="str">
        <f>IF(AND('Mapa final'!$Y$26="Media",'Mapa final'!$AA$26="Mayor"),CONCATENATE("R3C",'Mapa final'!$O$26),"")</f>
        <v/>
      </c>
      <c r="AG28" s="40" t="str">
        <f>IF(AND('Mapa final'!$Y$27="Media",'Mapa final'!$AA$27="Mayor"),CONCATENATE("R3C",'Mapa final'!$O$27),"")</f>
        <v/>
      </c>
      <c r="AH28" s="41" t="str">
        <f>IF(AND('Mapa final'!$Y$22="Media",'Mapa final'!$AA$22="Catastrófico"),CONCATENATE("R3C",'Mapa final'!$O$22),"")</f>
        <v/>
      </c>
      <c r="AI28" s="42" t="str">
        <f>IF(AND('Mapa final'!$Y$23="Media",'Mapa final'!$AA$23="Catastrófico"),CONCATENATE("R3C",'Mapa final'!$O$23),"")</f>
        <v/>
      </c>
      <c r="AJ28" s="42" t="str">
        <f>IF(AND('Mapa final'!$Y$24="Media",'Mapa final'!$AA$24="Catastrófico"),CONCATENATE("R3C",'Mapa final'!$O$24),"")</f>
        <v/>
      </c>
      <c r="AK28" s="42" t="str">
        <f>IF(AND('Mapa final'!$Y$25="Media",'Mapa final'!$AA$25="Catastrófico"),CONCATENATE("R3C",'Mapa final'!$O$25),"")</f>
        <v/>
      </c>
      <c r="AL28" s="42" t="str">
        <f>IF(AND('Mapa final'!$Y$26="Media",'Mapa final'!$AA$26="Catastrófico"),CONCATENATE("R3C",'Mapa final'!$O$26),"")</f>
        <v/>
      </c>
      <c r="AM28" s="43" t="str">
        <f>IF(AND('Mapa final'!$Y$27="Media",'Mapa final'!$AA$27="Catastrófico"),CONCATENATE("R3C",'Mapa final'!$O$27),"")</f>
        <v/>
      </c>
      <c r="AN28" s="70"/>
      <c r="AO28" s="685"/>
      <c r="AP28" s="686"/>
      <c r="AQ28" s="686"/>
      <c r="AR28" s="686"/>
      <c r="AS28" s="686"/>
      <c r="AT28" s="687"/>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35">
      <c r="A29" s="70"/>
      <c r="B29" s="603"/>
      <c r="C29" s="603"/>
      <c r="D29" s="604"/>
      <c r="E29" s="644"/>
      <c r="F29" s="645"/>
      <c r="G29" s="645"/>
      <c r="H29" s="645"/>
      <c r="I29" s="646"/>
      <c r="J29" s="54" t="str">
        <f>IF(AND('Mapa final'!$Y$28="Media",'Mapa final'!$AA$28="Leve"),CONCATENATE("R4C",'Mapa final'!$O$28),"")</f>
        <v/>
      </c>
      <c r="K29" s="55" t="str">
        <f>IF(AND('Mapa final'!$Y$29="Media",'Mapa final'!$AA$29="Leve"),CONCATENATE("R4C",'Mapa final'!$O$29),"")</f>
        <v/>
      </c>
      <c r="L29" s="55" t="str">
        <f>IF(AND('Mapa final'!$Y$30="Media",'Mapa final'!$AA$30="Leve"),CONCATENATE("R4C",'Mapa final'!$O$30),"")</f>
        <v/>
      </c>
      <c r="M29" s="55" t="str">
        <f>IF(AND('Mapa final'!$Y$31="Media",'Mapa final'!$AA$31="Leve"),CONCATENATE("R4C",'Mapa final'!$O$31),"")</f>
        <v/>
      </c>
      <c r="N29" s="55" t="str">
        <f>IF(AND('Mapa final'!$Y$32="Media",'Mapa final'!$AA$32="Leve"),CONCATENATE("R4C",'Mapa final'!$O$32),"")</f>
        <v/>
      </c>
      <c r="O29" s="56" t="str">
        <f>IF(AND('Mapa final'!$Y$33="Media",'Mapa final'!$AA$33="Leve"),CONCATENATE("R4C",'Mapa final'!$O$33),"")</f>
        <v/>
      </c>
      <c r="P29" s="54" t="str">
        <f>IF(AND('Mapa final'!$Y$28="Media",'Mapa final'!$AA$28="Menor"),CONCATENATE("R4C",'Mapa final'!$O$28),"")</f>
        <v/>
      </c>
      <c r="Q29" s="55" t="str">
        <f>IF(AND('Mapa final'!$Y$29="Media",'Mapa final'!$AA$29="Menor"),CONCATENATE("R4C",'Mapa final'!$O$29),"")</f>
        <v/>
      </c>
      <c r="R29" s="55" t="str">
        <f>IF(AND('Mapa final'!$Y$30="Media",'Mapa final'!$AA$30="Menor"),CONCATENATE("R4C",'Mapa final'!$O$30),"")</f>
        <v/>
      </c>
      <c r="S29" s="55" t="str">
        <f>IF(AND('Mapa final'!$Y$31="Media",'Mapa final'!$AA$31="Menor"),CONCATENATE("R4C",'Mapa final'!$O$31),"")</f>
        <v/>
      </c>
      <c r="T29" s="55" t="str">
        <f>IF(AND('Mapa final'!$Y$32="Media",'Mapa final'!$AA$32="Menor"),CONCATENATE("R4C",'Mapa final'!$O$32),"")</f>
        <v/>
      </c>
      <c r="U29" s="56" t="str">
        <f>IF(AND('Mapa final'!$Y$33="Media",'Mapa final'!$AA$33="Menor"),CONCATENATE("R4C",'Mapa final'!$O$33),"")</f>
        <v/>
      </c>
      <c r="V29" s="54" t="str">
        <f>IF(AND('Mapa final'!$Y$28="Media",'Mapa final'!$AA$28="Moderado"),CONCATENATE("R4C",'Mapa final'!$O$28),"")</f>
        <v/>
      </c>
      <c r="W29" s="55" t="str">
        <f>IF(AND('Mapa final'!$Y$29="Media",'Mapa final'!$AA$29="Moderado"),CONCATENATE("R4C",'Mapa final'!$O$29),"")</f>
        <v/>
      </c>
      <c r="X29" s="55" t="str">
        <f>IF(AND('Mapa final'!$Y$30="Media",'Mapa final'!$AA$30="Moderado"),CONCATENATE("R4C",'Mapa final'!$O$30),"")</f>
        <v/>
      </c>
      <c r="Y29" s="55" t="str">
        <f>IF(AND('Mapa final'!$Y$31="Media",'Mapa final'!$AA$31="Moderado"),CONCATENATE("R4C",'Mapa final'!$O$31),"")</f>
        <v/>
      </c>
      <c r="Z29" s="55" t="str">
        <f>IF(AND('Mapa final'!$Y$32="Media",'Mapa final'!$AA$32="Moderado"),CONCATENATE("R4C",'Mapa final'!$O$32),"")</f>
        <v/>
      </c>
      <c r="AA29" s="56" t="str">
        <f>IF(AND('Mapa final'!$Y$33="Media",'Mapa final'!$AA$33="Moderado"),CONCATENATE("R4C",'Mapa final'!$O$33),"")</f>
        <v/>
      </c>
      <c r="AB29" s="38" t="str">
        <f>IF(AND('Mapa final'!$Y$28="Media",'Mapa final'!$AA$28="Mayor"),CONCATENATE("R4C",'Mapa final'!$O$28),"")</f>
        <v/>
      </c>
      <c r="AC29" s="39" t="str">
        <f>IF(AND('Mapa final'!$Y$29="Media",'Mapa final'!$AA$29="Mayor"),CONCATENATE("R4C",'Mapa final'!$O$29),"")</f>
        <v/>
      </c>
      <c r="AD29" s="44" t="str">
        <f>IF(AND('Mapa final'!$Y$30="Media",'Mapa final'!$AA$30="Mayor"),CONCATENATE("R4C",'Mapa final'!$O$30),"")</f>
        <v/>
      </c>
      <c r="AE29" s="44" t="str">
        <f>IF(AND('Mapa final'!$Y$31="Media",'Mapa final'!$AA$31="Mayor"),CONCATENATE("R4C",'Mapa final'!$O$31),"")</f>
        <v/>
      </c>
      <c r="AF29" s="44" t="str">
        <f>IF(AND('Mapa final'!$Y$32="Media",'Mapa final'!$AA$32="Mayor"),CONCATENATE("R4C",'Mapa final'!$O$32),"")</f>
        <v/>
      </c>
      <c r="AG29" s="40" t="str">
        <f>IF(AND('Mapa final'!$Y$33="Media",'Mapa final'!$AA$33="Mayor"),CONCATENATE("R4C",'Mapa final'!$O$33),"")</f>
        <v/>
      </c>
      <c r="AH29" s="41" t="str">
        <f>IF(AND('Mapa final'!$Y$28="Media",'Mapa final'!$AA$28="Catastrófico"),CONCATENATE("R4C",'Mapa final'!$O$28),"")</f>
        <v/>
      </c>
      <c r="AI29" s="42" t="str">
        <f>IF(AND('Mapa final'!$Y$29="Media",'Mapa final'!$AA$29="Catastrófico"),CONCATENATE("R4C",'Mapa final'!$O$29),"")</f>
        <v/>
      </c>
      <c r="AJ29" s="42" t="str">
        <f>IF(AND('Mapa final'!$Y$30="Media",'Mapa final'!$AA$30="Catastrófico"),CONCATENATE("R4C",'Mapa final'!$O$30),"")</f>
        <v/>
      </c>
      <c r="AK29" s="42" t="str">
        <f>IF(AND('Mapa final'!$Y$31="Media",'Mapa final'!$AA$31="Catastrófico"),CONCATENATE("R4C",'Mapa final'!$O$31),"")</f>
        <v/>
      </c>
      <c r="AL29" s="42" t="str">
        <f>IF(AND('Mapa final'!$Y$32="Media",'Mapa final'!$AA$32="Catastrófico"),CONCATENATE("R4C",'Mapa final'!$O$32),"")</f>
        <v/>
      </c>
      <c r="AM29" s="43" t="str">
        <f>IF(AND('Mapa final'!$Y$33="Media",'Mapa final'!$AA$33="Catastrófico"),CONCATENATE("R4C",'Mapa final'!$O$33),"")</f>
        <v/>
      </c>
      <c r="AN29" s="70"/>
      <c r="AO29" s="685"/>
      <c r="AP29" s="686"/>
      <c r="AQ29" s="686"/>
      <c r="AR29" s="686"/>
      <c r="AS29" s="686"/>
      <c r="AT29" s="687"/>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35">
      <c r="A30" s="70"/>
      <c r="B30" s="603"/>
      <c r="C30" s="603"/>
      <c r="D30" s="604"/>
      <c r="E30" s="644"/>
      <c r="F30" s="645"/>
      <c r="G30" s="645"/>
      <c r="H30" s="645"/>
      <c r="I30" s="646"/>
      <c r="J30" s="54" t="str">
        <f>IF(AND('Mapa final'!$Y$34="Media",'Mapa final'!$AA$34="Leve"),CONCATENATE("R5C",'Mapa final'!$O$34),"")</f>
        <v/>
      </c>
      <c r="K30" s="55" t="str">
        <f>IF(AND('Mapa final'!$Y$35="Media",'Mapa final'!$AA$35="Leve"),CONCATENATE("R5C",'Mapa final'!$O$35),"")</f>
        <v/>
      </c>
      <c r="L30" s="55" t="str">
        <f>IF(AND('Mapa final'!$Y$36="Media",'Mapa final'!$AA$36="Leve"),CONCATENATE("R5C",'Mapa final'!$O$36),"")</f>
        <v/>
      </c>
      <c r="M30" s="55" t="str">
        <f>IF(AND('Mapa final'!$Y$37="Media",'Mapa final'!$AA$37="Leve"),CONCATENATE("R5C",'Mapa final'!$O$37),"")</f>
        <v/>
      </c>
      <c r="N30" s="55" t="str">
        <f>IF(AND('Mapa final'!$Y$38="Media",'Mapa final'!$AA$38="Leve"),CONCATENATE("R5C",'Mapa final'!$O$38),"")</f>
        <v/>
      </c>
      <c r="O30" s="56" t="str">
        <f>IF(AND('Mapa final'!$Y$39="Media",'Mapa final'!$AA$39="Leve"),CONCATENATE("R5C",'Mapa final'!$O$39),"")</f>
        <v/>
      </c>
      <c r="P30" s="54" t="str">
        <f>IF(AND('Mapa final'!$Y$34="Media",'Mapa final'!$AA$34="Menor"),CONCATENATE("R5C",'Mapa final'!$O$34),"")</f>
        <v/>
      </c>
      <c r="Q30" s="55" t="str">
        <f>IF(AND('Mapa final'!$Y$35="Media",'Mapa final'!$AA$35="Menor"),CONCATENATE("R5C",'Mapa final'!$O$35),"")</f>
        <v/>
      </c>
      <c r="R30" s="55" t="str">
        <f>IF(AND('Mapa final'!$Y$36="Media",'Mapa final'!$AA$36="Menor"),CONCATENATE("R5C",'Mapa final'!$O$36),"")</f>
        <v/>
      </c>
      <c r="S30" s="55" t="str">
        <f>IF(AND('Mapa final'!$Y$37="Media",'Mapa final'!$AA$37="Menor"),CONCATENATE("R5C",'Mapa final'!$O$37),"")</f>
        <v/>
      </c>
      <c r="T30" s="55" t="str">
        <f>IF(AND('Mapa final'!$Y$38="Media",'Mapa final'!$AA$38="Menor"),CONCATENATE("R5C",'Mapa final'!$O$38),"")</f>
        <v/>
      </c>
      <c r="U30" s="56" t="str">
        <f>IF(AND('Mapa final'!$Y$39="Media",'Mapa final'!$AA$39="Menor"),CONCATENATE("R5C",'Mapa final'!$O$39),"")</f>
        <v/>
      </c>
      <c r="V30" s="54" t="str">
        <f>IF(AND('Mapa final'!$Y$34="Media",'Mapa final'!$AA$34="Moderado"),CONCATENATE("R5C",'Mapa final'!$O$34),"")</f>
        <v/>
      </c>
      <c r="W30" s="55" t="str">
        <f>IF(AND('Mapa final'!$Y$35="Media",'Mapa final'!$AA$35="Moderado"),CONCATENATE("R5C",'Mapa final'!$O$35),"")</f>
        <v/>
      </c>
      <c r="X30" s="55" t="str">
        <f>IF(AND('Mapa final'!$Y$36="Media",'Mapa final'!$AA$36="Moderado"),CONCATENATE("R5C",'Mapa final'!$O$36),"")</f>
        <v/>
      </c>
      <c r="Y30" s="55" t="str">
        <f>IF(AND('Mapa final'!$Y$37="Media",'Mapa final'!$AA$37="Moderado"),CONCATENATE("R5C",'Mapa final'!$O$37),"")</f>
        <v/>
      </c>
      <c r="Z30" s="55" t="str">
        <f>IF(AND('Mapa final'!$Y$38="Media",'Mapa final'!$AA$38="Moderado"),CONCATENATE("R5C",'Mapa final'!$O$38),"")</f>
        <v/>
      </c>
      <c r="AA30" s="56" t="str">
        <f>IF(AND('Mapa final'!$Y$39="Media",'Mapa final'!$AA$39="Moderado"),CONCATENATE("R5C",'Mapa final'!$O$39),"")</f>
        <v/>
      </c>
      <c r="AB30" s="38" t="str">
        <f>IF(AND('Mapa final'!$Y$34="Media",'Mapa final'!$AA$34="Mayor"),CONCATENATE("R5C",'Mapa final'!$O$34),"")</f>
        <v/>
      </c>
      <c r="AC30" s="39" t="str">
        <f>IF(AND('Mapa final'!$Y$35="Media",'Mapa final'!$AA$35="Mayor"),CONCATENATE("R5C",'Mapa final'!$O$35),"")</f>
        <v/>
      </c>
      <c r="AD30" s="44" t="str">
        <f>IF(AND('Mapa final'!$Y$36="Media",'Mapa final'!$AA$36="Mayor"),CONCATENATE("R5C",'Mapa final'!$O$36),"")</f>
        <v/>
      </c>
      <c r="AE30" s="44" t="str">
        <f>IF(AND('Mapa final'!$Y$37="Media",'Mapa final'!$AA$37="Mayor"),CONCATENATE("R5C",'Mapa final'!$O$37),"")</f>
        <v/>
      </c>
      <c r="AF30" s="44" t="str">
        <f>IF(AND('Mapa final'!$Y$38="Media",'Mapa final'!$AA$38="Mayor"),CONCATENATE("R5C",'Mapa final'!$O$38),"")</f>
        <v/>
      </c>
      <c r="AG30" s="40" t="str">
        <f>IF(AND('Mapa final'!$Y$39="Media",'Mapa final'!$AA$39="Mayor"),CONCATENATE("R5C",'Mapa final'!$O$39),"")</f>
        <v/>
      </c>
      <c r="AH30" s="41" t="str">
        <f>IF(AND('Mapa final'!$Y$34="Media",'Mapa final'!$AA$34="Catastrófico"),CONCATENATE("R5C",'Mapa final'!$O$34),"")</f>
        <v/>
      </c>
      <c r="AI30" s="42" t="str">
        <f>IF(AND('Mapa final'!$Y$35="Media",'Mapa final'!$AA$35="Catastrófico"),CONCATENATE("R5C",'Mapa final'!$O$35),"")</f>
        <v/>
      </c>
      <c r="AJ30" s="42" t="str">
        <f>IF(AND('Mapa final'!$Y$36="Media",'Mapa final'!$AA$36="Catastrófico"),CONCATENATE("R5C",'Mapa final'!$O$36),"")</f>
        <v/>
      </c>
      <c r="AK30" s="42" t="str">
        <f>IF(AND('Mapa final'!$Y$37="Media",'Mapa final'!$AA$37="Catastrófico"),CONCATENATE("R5C",'Mapa final'!$O$37),"")</f>
        <v/>
      </c>
      <c r="AL30" s="42" t="str">
        <f>IF(AND('Mapa final'!$Y$38="Media",'Mapa final'!$AA$38="Catastrófico"),CONCATENATE("R5C",'Mapa final'!$O$38),"")</f>
        <v/>
      </c>
      <c r="AM30" s="43" t="str">
        <f>IF(AND('Mapa final'!$Y$39="Media",'Mapa final'!$AA$39="Catastrófico"),CONCATENATE("R5C",'Mapa final'!$O$39),"")</f>
        <v/>
      </c>
      <c r="AN30" s="70"/>
      <c r="AO30" s="685"/>
      <c r="AP30" s="686"/>
      <c r="AQ30" s="686"/>
      <c r="AR30" s="686"/>
      <c r="AS30" s="686"/>
      <c r="AT30" s="687"/>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35">
      <c r="A31" s="70"/>
      <c r="B31" s="603"/>
      <c r="C31" s="603"/>
      <c r="D31" s="604"/>
      <c r="E31" s="644"/>
      <c r="F31" s="645"/>
      <c r="G31" s="645"/>
      <c r="H31" s="645"/>
      <c r="I31" s="646"/>
      <c r="J31" s="54" t="str">
        <f>IF(AND('Mapa final'!$Y$40="Media",'Mapa final'!$AA$40="Leve"),CONCATENATE("R6C",'Mapa final'!$O$40),"")</f>
        <v/>
      </c>
      <c r="K31" s="55" t="str">
        <f>IF(AND('Mapa final'!$Y$41="Media",'Mapa final'!$AA$41="Leve"),CONCATENATE("R6C",'Mapa final'!$O$41),"")</f>
        <v/>
      </c>
      <c r="L31" s="55" t="str">
        <f>IF(AND('Mapa final'!$Y$42="Media",'Mapa final'!$AA$42="Leve"),CONCATENATE("R6C",'Mapa final'!$O$42),"")</f>
        <v/>
      </c>
      <c r="M31" s="55" t="str">
        <f>IF(AND('Mapa final'!$Y$43="Media",'Mapa final'!$AA$43="Leve"),CONCATENATE("R6C",'Mapa final'!$O$43),"")</f>
        <v/>
      </c>
      <c r="N31" s="55" t="str">
        <f>IF(AND('Mapa final'!$Y$44="Media",'Mapa final'!$AA$44="Leve"),CONCATENATE("R6C",'Mapa final'!$O$44),"")</f>
        <v/>
      </c>
      <c r="O31" s="56" t="str">
        <f>IF(AND('Mapa final'!$Y$45="Media",'Mapa final'!$AA$45="Leve"),CONCATENATE("R6C",'Mapa final'!$O$45),"")</f>
        <v/>
      </c>
      <c r="P31" s="54" t="str">
        <f>IF(AND('Mapa final'!$Y$40="Media",'Mapa final'!$AA$40="Menor"),CONCATENATE("R6C",'Mapa final'!$O$40),"")</f>
        <v/>
      </c>
      <c r="Q31" s="55" t="str">
        <f>IF(AND('Mapa final'!$Y$41="Media",'Mapa final'!$AA$41="Menor"),CONCATENATE("R6C",'Mapa final'!$O$41),"")</f>
        <v/>
      </c>
      <c r="R31" s="55" t="str">
        <f>IF(AND('Mapa final'!$Y$42="Media",'Mapa final'!$AA$42="Menor"),CONCATENATE("R6C",'Mapa final'!$O$42),"")</f>
        <v/>
      </c>
      <c r="S31" s="55" t="str">
        <f>IF(AND('Mapa final'!$Y$43="Media",'Mapa final'!$AA$43="Menor"),CONCATENATE("R6C",'Mapa final'!$O$43),"")</f>
        <v/>
      </c>
      <c r="T31" s="55" t="str">
        <f>IF(AND('Mapa final'!$Y$44="Media",'Mapa final'!$AA$44="Menor"),CONCATENATE("R6C",'Mapa final'!$O$44),"")</f>
        <v/>
      </c>
      <c r="U31" s="56" t="str">
        <f>IF(AND('Mapa final'!$Y$45="Media",'Mapa final'!$AA$45="Menor"),CONCATENATE("R6C",'Mapa final'!$O$45),"")</f>
        <v/>
      </c>
      <c r="V31" s="54" t="str">
        <f>IF(AND('Mapa final'!$Y$40="Media",'Mapa final'!$AA$40="Moderado"),CONCATENATE("R6C",'Mapa final'!$O$40),"")</f>
        <v/>
      </c>
      <c r="W31" s="55" t="str">
        <f>IF(AND('Mapa final'!$Y$41="Media",'Mapa final'!$AA$41="Moderado"),CONCATENATE("R6C",'Mapa final'!$O$41),"")</f>
        <v/>
      </c>
      <c r="X31" s="55" t="str">
        <f>IF(AND('Mapa final'!$Y$42="Media",'Mapa final'!$AA$42="Moderado"),CONCATENATE("R6C",'Mapa final'!$O$42),"")</f>
        <v/>
      </c>
      <c r="Y31" s="55" t="str">
        <f>IF(AND('Mapa final'!$Y$43="Media",'Mapa final'!$AA$43="Moderado"),CONCATENATE("R6C",'Mapa final'!$O$43),"")</f>
        <v/>
      </c>
      <c r="Z31" s="55" t="str">
        <f>IF(AND('Mapa final'!$Y$44="Media",'Mapa final'!$AA$44="Moderado"),CONCATENATE("R6C",'Mapa final'!$O$44),"")</f>
        <v/>
      </c>
      <c r="AA31" s="56" t="str">
        <f>IF(AND('Mapa final'!$Y$45="Media",'Mapa final'!$AA$45="Moderado"),CONCATENATE("R6C",'Mapa final'!$O$45),"")</f>
        <v/>
      </c>
      <c r="AB31" s="38" t="str">
        <f>IF(AND('Mapa final'!$Y$40="Media",'Mapa final'!$AA$40="Mayor"),CONCATENATE("R6C",'Mapa final'!$O$40),"")</f>
        <v/>
      </c>
      <c r="AC31" s="39" t="str">
        <f>IF(AND('Mapa final'!$Y$41="Media",'Mapa final'!$AA$41="Mayor"),CONCATENATE("R6C",'Mapa final'!$O$41),"")</f>
        <v/>
      </c>
      <c r="AD31" s="44" t="str">
        <f>IF(AND('Mapa final'!$Y$42="Media",'Mapa final'!$AA$42="Mayor"),CONCATENATE("R6C",'Mapa final'!$O$42),"")</f>
        <v/>
      </c>
      <c r="AE31" s="44" t="str">
        <f>IF(AND('Mapa final'!$Y$43="Media",'Mapa final'!$AA$43="Mayor"),CONCATENATE("R6C",'Mapa final'!$O$43),"")</f>
        <v/>
      </c>
      <c r="AF31" s="44" t="str">
        <f>IF(AND('Mapa final'!$Y$44="Media",'Mapa final'!$AA$44="Mayor"),CONCATENATE("R6C",'Mapa final'!$O$44),"")</f>
        <v/>
      </c>
      <c r="AG31" s="40" t="str">
        <f>IF(AND('Mapa final'!$Y$45="Media",'Mapa final'!$AA$45="Mayor"),CONCATENATE("R6C",'Mapa final'!$O$45),"")</f>
        <v/>
      </c>
      <c r="AH31" s="41" t="str">
        <f>IF(AND('Mapa final'!$Y$40="Media",'Mapa final'!$AA$40="Catastrófico"),CONCATENATE("R6C",'Mapa final'!$O$40),"")</f>
        <v/>
      </c>
      <c r="AI31" s="42" t="str">
        <f>IF(AND('Mapa final'!$Y$41="Media",'Mapa final'!$AA$41="Catastrófico"),CONCATENATE("R6C",'Mapa final'!$O$41),"")</f>
        <v/>
      </c>
      <c r="AJ31" s="42" t="str">
        <f>IF(AND('Mapa final'!$Y$42="Media",'Mapa final'!$AA$42="Catastrófico"),CONCATENATE("R6C",'Mapa final'!$O$42),"")</f>
        <v/>
      </c>
      <c r="AK31" s="42" t="str">
        <f>IF(AND('Mapa final'!$Y$43="Media",'Mapa final'!$AA$43="Catastrófico"),CONCATENATE("R6C",'Mapa final'!$O$43),"")</f>
        <v/>
      </c>
      <c r="AL31" s="42" t="str">
        <f>IF(AND('Mapa final'!$Y$44="Media",'Mapa final'!$AA$44="Catastrófico"),CONCATENATE("R6C",'Mapa final'!$O$44),"")</f>
        <v/>
      </c>
      <c r="AM31" s="43" t="str">
        <f>IF(AND('Mapa final'!$Y$45="Media",'Mapa final'!$AA$45="Catastrófico"),CONCATENATE("R6C",'Mapa final'!$O$45),"")</f>
        <v/>
      </c>
      <c r="AN31" s="70"/>
      <c r="AO31" s="685"/>
      <c r="AP31" s="686"/>
      <c r="AQ31" s="686"/>
      <c r="AR31" s="686"/>
      <c r="AS31" s="686"/>
      <c r="AT31" s="687"/>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35">
      <c r="A32" s="70"/>
      <c r="B32" s="603"/>
      <c r="C32" s="603"/>
      <c r="D32" s="604"/>
      <c r="E32" s="644"/>
      <c r="F32" s="645"/>
      <c r="G32" s="645"/>
      <c r="H32" s="645"/>
      <c r="I32" s="646"/>
      <c r="J32" s="54" t="str">
        <f>IF(AND('Mapa final'!$Y$46="Media",'Mapa final'!$AA$46="Leve"),CONCATENATE("R7C",'Mapa final'!$O$46),"")</f>
        <v/>
      </c>
      <c r="K32" s="55" t="str">
        <f>IF(AND('Mapa final'!$Y$47="Media",'Mapa final'!$AA$47="Leve"),CONCATENATE("R7C",'Mapa final'!$O$47),"")</f>
        <v/>
      </c>
      <c r="L32" s="55" t="str">
        <f>IF(AND('Mapa final'!$Y$48="Media",'Mapa final'!$AA$48="Leve"),CONCATENATE("R7C",'Mapa final'!$O$48),"")</f>
        <v/>
      </c>
      <c r="M32" s="55" t="str">
        <f>IF(AND('Mapa final'!$Y$49="Media",'Mapa final'!$AA$49="Leve"),CONCATENATE("R7C",'Mapa final'!$O$49),"")</f>
        <v/>
      </c>
      <c r="N32" s="55" t="str">
        <f>IF(AND('Mapa final'!$Y$50="Media",'Mapa final'!$AA$50="Leve"),CONCATENATE("R7C",'Mapa final'!$O$50),"")</f>
        <v/>
      </c>
      <c r="O32" s="56" t="str">
        <f>IF(AND('Mapa final'!$Y$51="Media",'Mapa final'!$AA$51="Leve"),CONCATENATE("R7C",'Mapa final'!$O$51),"")</f>
        <v/>
      </c>
      <c r="P32" s="54" t="str">
        <f>IF(AND('Mapa final'!$Y$46="Media",'Mapa final'!$AA$46="Menor"),CONCATENATE("R7C",'Mapa final'!$O$46),"")</f>
        <v/>
      </c>
      <c r="Q32" s="55" t="str">
        <f>IF(AND('Mapa final'!$Y$47="Media",'Mapa final'!$AA$47="Menor"),CONCATENATE("R7C",'Mapa final'!$O$47),"")</f>
        <v/>
      </c>
      <c r="R32" s="55" t="str">
        <f>IF(AND('Mapa final'!$Y$48="Media",'Mapa final'!$AA$48="Menor"),CONCATENATE("R7C",'Mapa final'!$O$48),"")</f>
        <v/>
      </c>
      <c r="S32" s="55" t="str">
        <f>IF(AND('Mapa final'!$Y$49="Media",'Mapa final'!$AA$49="Menor"),CONCATENATE("R7C",'Mapa final'!$O$49),"")</f>
        <v/>
      </c>
      <c r="T32" s="55" t="str">
        <f>IF(AND('Mapa final'!$Y$50="Media",'Mapa final'!$AA$50="Menor"),CONCATENATE("R7C",'Mapa final'!$O$50),"")</f>
        <v/>
      </c>
      <c r="U32" s="56" t="str">
        <f>IF(AND('Mapa final'!$Y$51="Media",'Mapa final'!$AA$51="Menor"),CONCATENATE("R7C",'Mapa final'!$O$51),"")</f>
        <v/>
      </c>
      <c r="V32" s="54" t="str">
        <f>IF(AND('Mapa final'!$Y$46="Media",'Mapa final'!$AA$46="Moderado"),CONCATENATE("R7C",'Mapa final'!$O$46),"")</f>
        <v/>
      </c>
      <c r="W32" s="55" t="str">
        <f>IF(AND('Mapa final'!$Y$47="Media",'Mapa final'!$AA$47="Moderado"),CONCATENATE("R7C",'Mapa final'!$O$47),"")</f>
        <v/>
      </c>
      <c r="X32" s="55" t="str">
        <f>IF(AND('Mapa final'!$Y$48="Media",'Mapa final'!$AA$48="Moderado"),CONCATENATE("R7C",'Mapa final'!$O$48),"")</f>
        <v/>
      </c>
      <c r="Y32" s="55" t="str">
        <f>IF(AND('Mapa final'!$Y$49="Media",'Mapa final'!$AA$49="Moderado"),CONCATENATE("R7C",'Mapa final'!$O$49),"")</f>
        <v/>
      </c>
      <c r="Z32" s="55" t="str">
        <f>IF(AND('Mapa final'!$Y$50="Media",'Mapa final'!$AA$50="Moderado"),CONCATENATE("R7C",'Mapa final'!$O$50),"")</f>
        <v/>
      </c>
      <c r="AA32" s="56" t="str">
        <f>IF(AND('Mapa final'!$Y$51="Media",'Mapa final'!$AA$51="Moderado"),CONCATENATE("R7C",'Mapa final'!$O$51),"")</f>
        <v/>
      </c>
      <c r="AB32" s="38" t="str">
        <f>IF(AND('Mapa final'!$Y$46="Media",'Mapa final'!$AA$46="Mayor"),CONCATENATE("R7C",'Mapa final'!$O$46),"")</f>
        <v/>
      </c>
      <c r="AC32" s="39" t="str">
        <f>IF(AND('Mapa final'!$Y$47="Media",'Mapa final'!$AA$47="Mayor"),CONCATENATE("R7C",'Mapa final'!$O$47),"")</f>
        <v/>
      </c>
      <c r="AD32" s="44" t="str">
        <f>IF(AND('Mapa final'!$Y$48="Media",'Mapa final'!$AA$48="Mayor"),CONCATENATE("R7C",'Mapa final'!$O$48),"")</f>
        <v/>
      </c>
      <c r="AE32" s="44" t="str">
        <f>IF(AND('Mapa final'!$Y$49="Media",'Mapa final'!$AA$49="Mayor"),CONCATENATE("R7C",'Mapa final'!$O$49),"")</f>
        <v/>
      </c>
      <c r="AF32" s="44" t="str">
        <f>IF(AND('Mapa final'!$Y$50="Media",'Mapa final'!$AA$50="Mayor"),CONCATENATE("R7C",'Mapa final'!$O$50),"")</f>
        <v/>
      </c>
      <c r="AG32" s="40" t="str">
        <f>IF(AND('Mapa final'!$Y$51="Media",'Mapa final'!$AA$51="Mayor"),CONCATENATE("R7C",'Mapa final'!$O$51),"")</f>
        <v/>
      </c>
      <c r="AH32" s="41" t="str">
        <f>IF(AND('Mapa final'!$Y$46="Media",'Mapa final'!$AA$46="Catastrófico"),CONCATENATE("R7C",'Mapa final'!$O$46),"")</f>
        <v/>
      </c>
      <c r="AI32" s="42" t="str">
        <f>IF(AND('Mapa final'!$Y$47="Media",'Mapa final'!$AA$47="Catastrófico"),CONCATENATE("R7C",'Mapa final'!$O$47),"")</f>
        <v/>
      </c>
      <c r="AJ32" s="42" t="str">
        <f>IF(AND('Mapa final'!$Y$48="Media",'Mapa final'!$AA$48="Catastrófico"),CONCATENATE("R7C",'Mapa final'!$O$48),"")</f>
        <v/>
      </c>
      <c r="AK32" s="42" t="str">
        <f>IF(AND('Mapa final'!$Y$49="Media",'Mapa final'!$AA$49="Catastrófico"),CONCATENATE("R7C",'Mapa final'!$O$49),"")</f>
        <v/>
      </c>
      <c r="AL32" s="42" t="str">
        <f>IF(AND('Mapa final'!$Y$50="Media",'Mapa final'!$AA$50="Catastrófico"),CONCATENATE("R7C",'Mapa final'!$O$50),"")</f>
        <v/>
      </c>
      <c r="AM32" s="43" t="str">
        <f>IF(AND('Mapa final'!$Y$51="Media",'Mapa final'!$AA$51="Catastrófico"),CONCATENATE("R7C",'Mapa final'!$O$51),"")</f>
        <v/>
      </c>
      <c r="AN32" s="70"/>
      <c r="AO32" s="685"/>
      <c r="AP32" s="686"/>
      <c r="AQ32" s="686"/>
      <c r="AR32" s="686"/>
      <c r="AS32" s="686"/>
      <c r="AT32" s="687"/>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35">
      <c r="A33" s="70"/>
      <c r="B33" s="603"/>
      <c r="C33" s="603"/>
      <c r="D33" s="604"/>
      <c r="E33" s="644"/>
      <c r="F33" s="645"/>
      <c r="G33" s="645"/>
      <c r="H33" s="645"/>
      <c r="I33" s="646"/>
      <c r="J33" s="54" t="str">
        <f>IF(AND('Mapa final'!$Y$52="Media",'Mapa final'!$AA$52="Leve"),CONCATENATE("R8C",'Mapa final'!$O$52),"")</f>
        <v/>
      </c>
      <c r="K33" s="55" t="str">
        <f>IF(AND('Mapa final'!$Y$53="Media",'Mapa final'!$AA$53="Leve"),CONCATENATE("R8C",'Mapa final'!$O$53),"")</f>
        <v/>
      </c>
      <c r="L33" s="55" t="str">
        <f>IF(AND('Mapa final'!$Y$54="Media",'Mapa final'!$AA$54="Leve"),CONCATENATE("R8C",'Mapa final'!$O$54),"")</f>
        <v/>
      </c>
      <c r="M33" s="55" t="str">
        <f>IF(AND('Mapa final'!$Y$55="Media",'Mapa final'!$AA$55="Leve"),CONCATENATE("R8C",'Mapa final'!$O$55),"")</f>
        <v/>
      </c>
      <c r="N33" s="55" t="str">
        <f>IF(AND('Mapa final'!$Y$56="Media",'Mapa final'!$AA$56="Leve"),CONCATENATE("R8C",'Mapa final'!$O$56),"")</f>
        <v/>
      </c>
      <c r="O33" s="56" t="str">
        <f>IF(AND('Mapa final'!$Y$57="Media",'Mapa final'!$AA$57="Leve"),CONCATENATE("R8C",'Mapa final'!$O$57),"")</f>
        <v/>
      </c>
      <c r="P33" s="54" t="str">
        <f>IF(AND('Mapa final'!$Y$52="Media",'Mapa final'!$AA$52="Menor"),CONCATENATE("R8C",'Mapa final'!$O$52),"")</f>
        <v/>
      </c>
      <c r="Q33" s="55" t="str">
        <f>IF(AND('Mapa final'!$Y$53="Media",'Mapa final'!$AA$53="Menor"),CONCATENATE("R8C",'Mapa final'!$O$53),"")</f>
        <v/>
      </c>
      <c r="R33" s="55" t="str">
        <f>IF(AND('Mapa final'!$Y$54="Media",'Mapa final'!$AA$54="Menor"),CONCATENATE("R8C",'Mapa final'!$O$54),"")</f>
        <v/>
      </c>
      <c r="S33" s="55" t="str">
        <f>IF(AND('Mapa final'!$Y$55="Media",'Mapa final'!$AA$55="Menor"),CONCATENATE("R8C",'Mapa final'!$O$55),"")</f>
        <v/>
      </c>
      <c r="T33" s="55" t="str">
        <f>IF(AND('Mapa final'!$Y$56="Media",'Mapa final'!$AA$56="Menor"),CONCATENATE("R8C",'Mapa final'!$O$56),"")</f>
        <v/>
      </c>
      <c r="U33" s="56" t="str">
        <f>IF(AND('Mapa final'!$Y$57="Media",'Mapa final'!$AA$57="Menor"),CONCATENATE("R8C",'Mapa final'!$O$57),"")</f>
        <v/>
      </c>
      <c r="V33" s="54" t="str">
        <f>IF(AND('Mapa final'!$Y$52="Media",'Mapa final'!$AA$52="Moderado"),CONCATENATE("R8C",'Mapa final'!$O$52),"")</f>
        <v/>
      </c>
      <c r="W33" s="55" t="str">
        <f>IF(AND('Mapa final'!$Y$53="Media",'Mapa final'!$AA$53="Moderado"),CONCATENATE("R8C",'Mapa final'!$O$53),"")</f>
        <v/>
      </c>
      <c r="X33" s="55" t="str">
        <f>IF(AND('Mapa final'!$Y$54="Media",'Mapa final'!$AA$54="Moderado"),CONCATENATE("R8C",'Mapa final'!$O$54),"")</f>
        <v/>
      </c>
      <c r="Y33" s="55" t="str">
        <f>IF(AND('Mapa final'!$Y$55="Media",'Mapa final'!$AA$55="Moderado"),CONCATENATE("R8C",'Mapa final'!$O$55),"")</f>
        <v/>
      </c>
      <c r="Z33" s="55" t="str">
        <f>IF(AND('Mapa final'!$Y$56="Media",'Mapa final'!$AA$56="Moderado"),CONCATENATE("R8C",'Mapa final'!$O$56),"")</f>
        <v/>
      </c>
      <c r="AA33" s="56" t="str">
        <f>IF(AND('Mapa final'!$Y$57="Media",'Mapa final'!$AA$57="Moderado"),CONCATENATE("R8C",'Mapa final'!$O$57),"")</f>
        <v/>
      </c>
      <c r="AB33" s="38" t="str">
        <f>IF(AND('Mapa final'!$Y$52="Media",'Mapa final'!$AA$52="Mayor"),CONCATENATE("R8C",'Mapa final'!$O$52),"")</f>
        <v/>
      </c>
      <c r="AC33" s="39" t="str">
        <f>IF(AND('Mapa final'!$Y$53="Media",'Mapa final'!$AA$53="Mayor"),CONCATENATE("R8C",'Mapa final'!$O$53),"")</f>
        <v/>
      </c>
      <c r="AD33" s="44" t="str">
        <f>IF(AND('Mapa final'!$Y$54="Media",'Mapa final'!$AA$54="Mayor"),CONCATENATE("R8C",'Mapa final'!$O$54),"")</f>
        <v/>
      </c>
      <c r="AE33" s="44" t="str">
        <f>IF(AND('Mapa final'!$Y$55="Media",'Mapa final'!$AA$55="Mayor"),CONCATENATE("R8C",'Mapa final'!$O$55),"")</f>
        <v/>
      </c>
      <c r="AF33" s="44" t="str">
        <f>IF(AND('Mapa final'!$Y$56="Media",'Mapa final'!$AA$56="Mayor"),CONCATENATE("R8C",'Mapa final'!$O$56),"")</f>
        <v/>
      </c>
      <c r="AG33" s="40" t="str">
        <f>IF(AND('Mapa final'!$Y$57="Media",'Mapa final'!$AA$57="Mayor"),CONCATENATE("R8C",'Mapa final'!$O$57),"")</f>
        <v/>
      </c>
      <c r="AH33" s="41" t="str">
        <f>IF(AND('Mapa final'!$Y$52="Media",'Mapa final'!$AA$52="Catastrófico"),CONCATENATE("R8C",'Mapa final'!$O$52),"")</f>
        <v/>
      </c>
      <c r="AI33" s="42" t="str">
        <f>IF(AND('Mapa final'!$Y$53="Media",'Mapa final'!$AA$53="Catastrófico"),CONCATENATE("R8C",'Mapa final'!$O$53),"")</f>
        <v/>
      </c>
      <c r="AJ33" s="42" t="str">
        <f>IF(AND('Mapa final'!$Y$54="Media",'Mapa final'!$AA$54="Catastrófico"),CONCATENATE("R8C",'Mapa final'!$O$54),"")</f>
        <v/>
      </c>
      <c r="AK33" s="42" t="str">
        <f>IF(AND('Mapa final'!$Y$55="Media",'Mapa final'!$AA$55="Catastrófico"),CONCATENATE("R8C",'Mapa final'!$O$55),"")</f>
        <v/>
      </c>
      <c r="AL33" s="42" t="str">
        <f>IF(AND('Mapa final'!$Y$56="Media",'Mapa final'!$AA$56="Catastrófico"),CONCATENATE("R8C",'Mapa final'!$O$56),"")</f>
        <v/>
      </c>
      <c r="AM33" s="43" t="str">
        <f>IF(AND('Mapa final'!$Y$57="Media",'Mapa final'!$AA$57="Catastrófico"),CONCATENATE("R8C",'Mapa final'!$O$57),"")</f>
        <v/>
      </c>
      <c r="AN33" s="70"/>
      <c r="AO33" s="685"/>
      <c r="AP33" s="686"/>
      <c r="AQ33" s="686"/>
      <c r="AR33" s="686"/>
      <c r="AS33" s="686"/>
      <c r="AT33" s="687"/>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35">
      <c r="A34" s="70"/>
      <c r="B34" s="603"/>
      <c r="C34" s="603"/>
      <c r="D34" s="604"/>
      <c r="E34" s="644"/>
      <c r="F34" s="645"/>
      <c r="G34" s="645"/>
      <c r="H34" s="645"/>
      <c r="I34" s="646"/>
      <c r="J34" s="54" t="str">
        <f>IF(AND('Mapa final'!$Y$58="Media",'Mapa final'!$AA$58="Leve"),CONCATENATE("R9C",'Mapa final'!$O$58),"")</f>
        <v/>
      </c>
      <c r="K34" s="55" t="str">
        <f>IF(AND('Mapa final'!$Y$59="Media",'Mapa final'!$AA$59="Leve"),CONCATENATE("R9C",'Mapa final'!$O$59),"")</f>
        <v/>
      </c>
      <c r="L34" s="55" t="str">
        <f>IF(AND('Mapa final'!$Y$60="Media",'Mapa final'!$AA$60="Leve"),CONCATENATE("R9C",'Mapa final'!$O$60),"")</f>
        <v/>
      </c>
      <c r="M34" s="55" t="str">
        <f>IF(AND('Mapa final'!$Y$61="Media",'Mapa final'!$AA$61="Leve"),CONCATENATE("R9C",'Mapa final'!$O$61),"")</f>
        <v/>
      </c>
      <c r="N34" s="55" t="str">
        <f>IF(AND('Mapa final'!$Y$62="Media",'Mapa final'!$AA$62="Leve"),CONCATENATE("R9C",'Mapa final'!$O$62),"")</f>
        <v/>
      </c>
      <c r="O34" s="56" t="str">
        <f>IF(AND('Mapa final'!$Y$63="Media",'Mapa final'!$AA$63="Leve"),CONCATENATE("R9C",'Mapa final'!$O$63),"")</f>
        <v/>
      </c>
      <c r="P34" s="54" t="str">
        <f>IF(AND('Mapa final'!$Y$58="Media",'Mapa final'!$AA$58="Menor"),CONCATENATE("R9C",'Mapa final'!$O$58),"")</f>
        <v/>
      </c>
      <c r="Q34" s="55" t="str">
        <f>IF(AND('Mapa final'!$Y$59="Media",'Mapa final'!$AA$59="Menor"),CONCATENATE("R9C",'Mapa final'!$O$59),"")</f>
        <v/>
      </c>
      <c r="R34" s="55" t="str">
        <f>IF(AND('Mapa final'!$Y$60="Media",'Mapa final'!$AA$60="Menor"),CONCATENATE("R9C",'Mapa final'!$O$60),"")</f>
        <v/>
      </c>
      <c r="S34" s="55" t="str">
        <f>IF(AND('Mapa final'!$Y$61="Media",'Mapa final'!$AA$61="Menor"),CONCATENATE("R9C",'Mapa final'!$O$61),"")</f>
        <v/>
      </c>
      <c r="T34" s="55" t="str">
        <f>IF(AND('Mapa final'!$Y$62="Media",'Mapa final'!$AA$62="Menor"),CONCATENATE("R9C",'Mapa final'!$O$62),"")</f>
        <v/>
      </c>
      <c r="U34" s="56" t="str">
        <f>IF(AND('Mapa final'!$Y$63="Media",'Mapa final'!$AA$63="Menor"),CONCATENATE("R9C",'Mapa final'!$O$63),"")</f>
        <v/>
      </c>
      <c r="V34" s="54" t="str">
        <f>IF(AND('Mapa final'!$Y$58="Media",'Mapa final'!$AA$58="Moderado"),CONCATENATE("R9C",'Mapa final'!$O$58),"")</f>
        <v/>
      </c>
      <c r="W34" s="55" t="str">
        <f>IF(AND('Mapa final'!$Y$59="Media",'Mapa final'!$AA$59="Moderado"),CONCATENATE("R9C",'Mapa final'!$O$59),"")</f>
        <v/>
      </c>
      <c r="X34" s="55" t="str">
        <f>IF(AND('Mapa final'!$Y$60="Media",'Mapa final'!$AA$60="Moderado"),CONCATENATE("R9C",'Mapa final'!$O$60),"")</f>
        <v/>
      </c>
      <c r="Y34" s="55" t="str">
        <f>IF(AND('Mapa final'!$Y$61="Media",'Mapa final'!$AA$61="Moderado"),CONCATENATE("R9C",'Mapa final'!$O$61),"")</f>
        <v/>
      </c>
      <c r="Z34" s="55" t="str">
        <f>IF(AND('Mapa final'!$Y$62="Media",'Mapa final'!$AA$62="Moderado"),CONCATENATE("R9C",'Mapa final'!$O$62),"")</f>
        <v/>
      </c>
      <c r="AA34" s="56" t="str">
        <f>IF(AND('Mapa final'!$Y$63="Media",'Mapa final'!$AA$63="Moderado"),CONCATENATE("R9C",'Mapa final'!$O$63),"")</f>
        <v/>
      </c>
      <c r="AB34" s="38" t="str">
        <f>IF(AND('Mapa final'!$Y$58="Media",'Mapa final'!$AA$58="Mayor"),CONCATENATE("R9C",'Mapa final'!$O$58),"")</f>
        <v/>
      </c>
      <c r="AC34" s="39" t="str">
        <f>IF(AND('Mapa final'!$Y$59="Media",'Mapa final'!$AA$59="Mayor"),CONCATENATE("R9C",'Mapa final'!$O$59),"")</f>
        <v/>
      </c>
      <c r="AD34" s="44" t="str">
        <f>IF(AND('Mapa final'!$Y$60="Media",'Mapa final'!$AA$60="Mayor"),CONCATENATE("R9C",'Mapa final'!$O$60),"")</f>
        <v/>
      </c>
      <c r="AE34" s="44" t="str">
        <f>IF(AND('Mapa final'!$Y$61="Media",'Mapa final'!$AA$61="Mayor"),CONCATENATE("R9C",'Mapa final'!$O$61),"")</f>
        <v/>
      </c>
      <c r="AF34" s="44" t="str">
        <f>IF(AND('Mapa final'!$Y$62="Media",'Mapa final'!$AA$62="Mayor"),CONCATENATE("R9C",'Mapa final'!$O$62),"")</f>
        <v/>
      </c>
      <c r="AG34" s="40" t="str">
        <f>IF(AND('Mapa final'!$Y$63="Media",'Mapa final'!$AA$63="Mayor"),CONCATENATE("R9C",'Mapa final'!$O$63),"")</f>
        <v/>
      </c>
      <c r="AH34" s="41" t="str">
        <f>IF(AND('Mapa final'!$Y$58="Media",'Mapa final'!$AA$58="Catastrófico"),CONCATENATE("R9C",'Mapa final'!$O$58),"")</f>
        <v/>
      </c>
      <c r="AI34" s="42" t="str">
        <f>IF(AND('Mapa final'!$Y$59="Media",'Mapa final'!$AA$59="Catastrófico"),CONCATENATE("R9C",'Mapa final'!$O$59),"")</f>
        <v/>
      </c>
      <c r="AJ34" s="42" t="str">
        <f>IF(AND('Mapa final'!$Y$60="Media",'Mapa final'!$AA$60="Catastrófico"),CONCATENATE("R9C",'Mapa final'!$O$60),"")</f>
        <v/>
      </c>
      <c r="AK34" s="42" t="str">
        <f>IF(AND('Mapa final'!$Y$61="Media",'Mapa final'!$AA$61="Catastrófico"),CONCATENATE("R9C",'Mapa final'!$O$61),"")</f>
        <v/>
      </c>
      <c r="AL34" s="42" t="str">
        <f>IF(AND('Mapa final'!$Y$62="Media",'Mapa final'!$AA$62="Catastrófico"),CONCATENATE("R9C",'Mapa final'!$O$62),"")</f>
        <v/>
      </c>
      <c r="AM34" s="43" t="str">
        <f>IF(AND('Mapa final'!$Y$63="Media",'Mapa final'!$AA$63="Catastrófico"),CONCATENATE("R9C",'Mapa final'!$O$63),"")</f>
        <v/>
      </c>
      <c r="AN34" s="70"/>
      <c r="AO34" s="685"/>
      <c r="AP34" s="686"/>
      <c r="AQ34" s="686"/>
      <c r="AR34" s="686"/>
      <c r="AS34" s="686"/>
      <c r="AT34" s="687"/>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4">
      <c r="A35" s="70"/>
      <c r="B35" s="603"/>
      <c r="C35" s="603"/>
      <c r="D35" s="604"/>
      <c r="E35" s="647"/>
      <c r="F35" s="648"/>
      <c r="G35" s="648"/>
      <c r="H35" s="648"/>
      <c r="I35" s="649"/>
      <c r="J35" s="54" t="str">
        <f>IF(AND('Mapa final'!$Y$64="Media",'Mapa final'!$AA$64="Leve"),CONCATENATE("R10C",'Mapa final'!$O$64),"")</f>
        <v/>
      </c>
      <c r="K35" s="55" t="str">
        <f>IF(AND('Mapa final'!$Y$65="Media",'Mapa final'!$AA$65="Leve"),CONCATENATE("R10C",'Mapa final'!$O$65),"")</f>
        <v/>
      </c>
      <c r="L35" s="55" t="str">
        <f>IF(AND('Mapa final'!$Y$66="Media",'Mapa final'!$AA$66="Leve"),CONCATENATE("R10C",'Mapa final'!$O$66),"")</f>
        <v/>
      </c>
      <c r="M35" s="55" t="str">
        <f>IF(AND('Mapa final'!$Y$67="Media",'Mapa final'!$AA$67="Leve"),CONCATENATE("R10C",'Mapa final'!$O$67),"")</f>
        <v/>
      </c>
      <c r="N35" s="55" t="str">
        <f>IF(AND('Mapa final'!$Y$68="Media",'Mapa final'!$AA$68="Leve"),CONCATENATE("R10C",'Mapa final'!$O$68),"")</f>
        <v/>
      </c>
      <c r="O35" s="56" t="str">
        <f>IF(AND('Mapa final'!$Y$69="Media",'Mapa final'!$AA$69="Leve"),CONCATENATE("R10C",'Mapa final'!$O$69),"")</f>
        <v/>
      </c>
      <c r="P35" s="54" t="str">
        <f>IF(AND('Mapa final'!$Y$64="Media",'Mapa final'!$AA$64="Menor"),CONCATENATE("R10C",'Mapa final'!$O$64),"")</f>
        <v/>
      </c>
      <c r="Q35" s="55" t="str">
        <f>IF(AND('Mapa final'!$Y$65="Media",'Mapa final'!$AA$65="Menor"),CONCATENATE("R10C",'Mapa final'!$O$65),"")</f>
        <v/>
      </c>
      <c r="R35" s="55" t="str">
        <f>IF(AND('Mapa final'!$Y$66="Media",'Mapa final'!$AA$66="Menor"),CONCATENATE("R10C",'Mapa final'!$O$66),"")</f>
        <v/>
      </c>
      <c r="S35" s="55" t="str">
        <f>IF(AND('Mapa final'!$Y$67="Media",'Mapa final'!$AA$67="Menor"),CONCATENATE("R10C",'Mapa final'!$O$67),"")</f>
        <v/>
      </c>
      <c r="T35" s="55" t="str">
        <f>IF(AND('Mapa final'!$Y$68="Media",'Mapa final'!$AA$68="Menor"),CONCATENATE("R10C",'Mapa final'!$O$68),"")</f>
        <v/>
      </c>
      <c r="U35" s="56" t="str">
        <f>IF(AND('Mapa final'!$Y$69="Media",'Mapa final'!$AA$69="Menor"),CONCATENATE("R10C",'Mapa final'!$O$69),"")</f>
        <v/>
      </c>
      <c r="V35" s="54" t="str">
        <f>IF(AND('Mapa final'!$Y$64="Media",'Mapa final'!$AA$64="Moderado"),CONCATENATE("R10C",'Mapa final'!$O$64),"")</f>
        <v/>
      </c>
      <c r="W35" s="55" t="str">
        <f>IF(AND('Mapa final'!$Y$65="Media",'Mapa final'!$AA$65="Moderado"),CONCATENATE("R10C",'Mapa final'!$O$65),"")</f>
        <v/>
      </c>
      <c r="X35" s="55" t="str">
        <f>IF(AND('Mapa final'!$Y$66="Media",'Mapa final'!$AA$66="Moderado"),CONCATENATE("R10C",'Mapa final'!$O$66),"")</f>
        <v/>
      </c>
      <c r="Y35" s="55" t="str">
        <f>IF(AND('Mapa final'!$Y$67="Media",'Mapa final'!$AA$67="Moderado"),CONCATENATE("R10C",'Mapa final'!$O$67),"")</f>
        <v/>
      </c>
      <c r="Z35" s="55" t="str">
        <f>IF(AND('Mapa final'!$Y$68="Media",'Mapa final'!$AA$68="Moderado"),CONCATENATE("R10C",'Mapa final'!$O$68),"")</f>
        <v/>
      </c>
      <c r="AA35" s="56" t="str">
        <f>IF(AND('Mapa final'!$Y$69="Media",'Mapa final'!$AA$69="Moderado"),CONCATENATE("R10C",'Mapa final'!$O$69),"")</f>
        <v/>
      </c>
      <c r="AB35" s="45" t="str">
        <f>IF(AND('Mapa final'!$Y$64="Media",'Mapa final'!$AA$64="Mayor"),CONCATENATE("R10C",'Mapa final'!$O$64),"")</f>
        <v/>
      </c>
      <c r="AC35" s="46" t="str">
        <f>IF(AND('Mapa final'!$Y$65="Media",'Mapa final'!$AA$65="Mayor"),CONCATENATE("R10C",'Mapa final'!$O$65),"")</f>
        <v/>
      </c>
      <c r="AD35" s="46" t="str">
        <f>IF(AND('Mapa final'!$Y$66="Media",'Mapa final'!$AA$66="Mayor"),CONCATENATE("R10C",'Mapa final'!$O$66),"")</f>
        <v/>
      </c>
      <c r="AE35" s="46" t="str">
        <f>IF(AND('Mapa final'!$Y$67="Media",'Mapa final'!$AA$67="Mayor"),CONCATENATE("R10C",'Mapa final'!$O$67),"")</f>
        <v/>
      </c>
      <c r="AF35" s="46" t="str">
        <f>IF(AND('Mapa final'!$Y$68="Media",'Mapa final'!$AA$68="Mayor"),CONCATENATE("R10C",'Mapa final'!$O$68),"")</f>
        <v/>
      </c>
      <c r="AG35" s="47" t="str">
        <f>IF(AND('Mapa final'!$Y$69="Media",'Mapa final'!$AA$69="Mayor"),CONCATENATE("R10C",'Mapa final'!$O$69),"")</f>
        <v/>
      </c>
      <c r="AH35" s="48" t="str">
        <f>IF(AND('Mapa final'!$Y$64="Media",'Mapa final'!$AA$64="Catastrófico"),CONCATENATE("R10C",'Mapa final'!$O$64),"")</f>
        <v/>
      </c>
      <c r="AI35" s="49" t="str">
        <f>IF(AND('Mapa final'!$Y$65="Media",'Mapa final'!$AA$65="Catastrófico"),CONCATENATE("R10C",'Mapa final'!$O$65),"")</f>
        <v/>
      </c>
      <c r="AJ35" s="49" t="str">
        <f>IF(AND('Mapa final'!$Y$66="Media",'Mapa final'!$AA$66="Catastrófico"),CONCATENATE("R10C",'Mapa final'!$O$66),"")</f>
        <v/>
      </c>
      <c r="AK35" s="49" t="str">
        <f>IF(AND('Mapa final'!$Y$67="Media",'Mapa final'!$AA$67="Catastrófico"),CONCATENATE("R10C",'Mapa final'!$O$67),"")</f>
        <v/>
      </c>
      <c r="AL35" s="49" t="str">
        <f>IF(AND('Mapa final'!$Y$68="Media",'Mapa final'!$AA$68="Catastrófico"),CONCATENATE("R10C",'Mapa final'!$O$68),"")</f>
        <v/>
      </c>
      <c r="AM35" s="50" t="str">
        <f>IF(AND('Mapa final'!$Y$69="Media",'Mapa final'!$AA$69="Catastrófico"),CONCATENATE("R10C",'Mapa final'!$O$69),"")</f>
        <v/>
      </c>
      <c r="AN35" s="70"/>
      <c r="AO35" s="688"/>
      <c r="AP35" s="689"/>
      <c r="AQ35" s="689"/>
      <c r="AR35" s="689"/>
      <c r="AS35" s="689"/>
      <c r="AT35" s="69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35" customHeight="1" x14ac:dyDescent="0.35">
      <c r="A36" s="70"/>
      <c r="B36" s="603"/>
      <c r="C36" s="603"/>
      <c r="D36" s="604"/>
      <c r="E36" s="641" t="s">
        <v>111</v>
      </c>
      <c r="F36" s="642"/>
      <c r="G36" s="642"/>
      <c r="H36" s="642"/>
      <c r="I36" s="642"/>
      <c r="J36" s="60" t="str">
        <f>IF(AND('Mapa final'!$Y$10="Baja",'Mapa final'!$AA$10="Leve"),CONCATENATE("R1C",'Mapa final'!$O$10),"")</f>
        <v/>
      </c>
      <c r="K36" s="61" t="str">
        <f>IF(AND('Mapa final'!$Y$11="Baja",'Mapa final'!$AA$11="Leve"),CONCATENATE("R1C",'Mapa final'!$O$11),"")</f>
        <v/>
      </c>
      <c r="L36" s="61" t="str">
        <f>IF(AND('Mapa final'!$Y$12="Baja",'Mapa final'!$AA$12="Leve"),CONCATENATE("R1C",'Mapa final'!$O$12),"")</f>
        <v/>
      </c>
      <c r="M36" s="61" t="str">
        <f>IF(AND('Mapa final'!$Y$13="Baja",'Mapa final'!$AA$13="Leve"),CONCATENATE("R1C",'Mapa final'!$O$13),"")</f>
        <v/>
      </c>
      <c r="N36" s="61" t="str">
        <f>IF(AND('Mapa final'!$Y$14="Baja",'Mapa final'!$AA$14="Leve"),CONCATENATE("R1C",'Mapa final'!$O$14),"")</f>
        <v/>
      </c>
      <c r="O36" s="62" t="str">
        <f>IF(AND('Mapa final'!$Y$15="Baja",'Mapa final'!$AA$15="Leve"),CONCATENATE("R1C",'Mapa final'!$O$15),"")</f>
        <v/>
      </c>
      <c r="P36" s="51" t="str">
        <f>IF(AND('Mapa final'!$Y$10="Baja",'Mapa final'!$AA$10="Menor"),CONCATENATE("R1C",'Mapa final'!$O$10),"")</f>
        <v/>
      </c>
      <c r="Q36" s="52" t="str">
        <f>IF(AND('Mapa final'!$Y$11="Baja",'Mapa final'!$AA$11="Menor"),CONCATENATE("R1C",'Mapa final'!$O$11),"")</f>
        <v/>
      </c>
      <c r="R36" s="52" t="str">
        <f>IF(AND('Mapa final'!$Y$12="Baja",'Mapa final'!$AA$12="Menor"),CONCATENATE("R1C",'Mapa final'!$O$12),"")</f>
        <v/>
      </c>
      <c r="S36" s="52" t="str">
        <f>IF(AND('Mapa final'!$Y$13="Baja",'Mapa final'!$AA$13="Menor"),CONCATENATE("R1C",'Mapa final'!$O$13),"")</f>
        <v/>
      </c>
      <c r="T36" s="52" t="str">
        <f>IF(AND('Mapa final'!$Y$14="Baja",'Mapa final'!$AA$14="Menor"),CONCATENATE("R1C",'Mapa final'!$O$14),"")</f>
        <v/>
      </c>
      <c r="U36" s="53" t="str">
        <f>IF(AND('Mapa final'!$Y$15="Baja",'Mapa final'!$AA$15="Menor"),CONCATENATE("R1C",'Mapa final'!$O$15),"")</f>
        <v/>
      </c>
      <c r="V36" s="51" t="str">
        <f>IF(AND('Mapa final'!$Y$10="Baja",'Mapa final'!$AA$10="Moderado"),CONCATENATE("R1C",'Mapa final'!$O$10),"")</f>
        <v/>
      </c>
      <c r="W36" s="52" t="str">
        <f>IF(AND('Mapa final'!$Y$11="Baja",'Mapa final'!$AA$11="Moderado"),CONCATENATE("R1C",'Mapa final'!$O$11),"")</f>
        <v/>
      </c>
      <c r="X36" s="52" t="str">
        <f>IF(AND('Mapa final'!$Y$12="Baja",'Mapa final'!$AA$12="Moderado"),CONCATENATE("R1C",'Mapa final'!$O$12),"")</f>
        <v/>
      </c>
      <c r="Y36" s="52" t="str">
        <f>IF(AND('Mapa final'!$Y$13="Baja",'Mapa final'!$AA$13="Moderado"),CONCATENATE("R1C",'Mapa final'!$O$13),"")</f>
        <v/>
      </c>
      <c r="Z36" s="52" t="str">
        <f>IF(AND('Mapa final'!$Y$14="Baja",'Mapa final'!$AA$14="Moderado"),CONCATENATE("R1C",'Mapa final'!$O$14),"")</f>
        <v/>
      </c>
      <c r="AA36" s="53" t="str">
        <f>IF(AND('Mapa final'!$Y$15="Baja",'Mapa final'!$AA$15="Moderado"),CONCATENATE("R1C",'Mapa final'!$O$15),"")</f>
        <v/>
      </c>
      <c r="AB36" s="309" t="str">
        <f>IF(AND('Mapa final'!$Y$10="Baja",'Mapa final'!$AA$10="Mayor"),CONCATENATE("R1C",'Mapa final'!$O$10),"")</f>
        <v>R1C1</v>
      </c>
      <c r="AC36" s="33" t="str">
        <f>IF(AND('Mapa final'!$Y$11="Baja",'Mapa final'!$AA$11="Mayor"),CONCATENATE("R1C",'Mapa final'!$O$11),"")</f>
        <v/>
      </c>
      <c r="AD36" s="33" t="str">
        <f>IF(AND('Mapa final'!$Y$12="Baja",'Mapa final'!$AA$12="Mayor"),CONCATENATE("R1C",'Mapa final'!$O$12),"")</f>
        <v/>
      </c>
      <c r="AE36" s="33" t="str">
        <f>IF(AND('Mapa final'!$Y$13="Baja",'Mapa final'!$AA$13="Mayor"),CONCATENATE("R1C",'Mapa final'!$O$13),"")</f>
        <v/>
      </c>
      <c r="AF36" s="33" t="str">
        <f>IF(AND('Mapa final'!$Y$14="Baja",'Mapa final'!$AA$14="Mayor"),CONCATENATE("R1C",'Mapa final'!$O$14),"")</f>
        <v/>
      </c>
      <c r="AG36" s="34" t="str">
        <f>IF(AND('Mapa final'!$Y$15="Baja",'Mapa final'!$AA$15="Mayor"),CONCATENATE("R1C",'Mapa final'!$O$15),"")</f>
        <v/>
      </c>
      <c r="AH36" s="35" t="str">
        <f>IF(AND('Mapa final'!$Y$10="Baja",'Mapa final'!$AA$10="Catastrófico"),CONCATENATE("R1C",'Mapa final'!$O$10),"")</f>
        <v/>
      </c>
      <c r="AI36" s="36" t="str">
        <f>IF(AND('Mapa final'!$Y$11="Baja",'Mapa final'!$AA$11="Catastrófico"),CONCATENATE("R1C",'Mapa final'!$O$11),"")</f>
        <v/>
      </c>
      <c r="AJ36" s="36" t="str">
        <f>IF(AND('Mapa final'!$Y$12="Baja",'Mapa final'!$AA$12="Catastrófico"),CONCATENATE("R1C",'Mapa final'!$O$12),"")</f>
        <v/>
      </c>
      <c r="AK36" s="36" t="str">
        <f>IF(AND('Mapa final'!$Y$13="Baja",'Mapa final'!$AA$13="Catastrófico"),CONCATENATE("R1C",'Mapa final'!$O$13),"")</f>
        <v/>
      </c>
      <c r="AL36" s="36" t="str">
        <f>IF(AND('Mapa final'!$Y$14="Baja",'Mapa final'!$AA$14="Catastrófico"),CONCATENATE("R1C",'Mapa final'!$O$14),"")</f>
        <v/>
      </c>
      <c r="AM36" s="37" t="str">
        <f>IF(AND('Mapa final'!$Y$15="Baja",'Mapa final'!$AA$15="Catastrófico"),CONCATENATE("R1C",'Mapa final'!$O$15),"")</f>
        <v/>
      </c>
      <c r="AN36" s="70"/>
      <c r="AO36" s="673" t="s">
        <v>79</v>
      </c>
      <c r="AP36" s="674"/>
      <c r="AQ36" s="674"/>
      <c r="AR36" s="674"/>
      <c r="AS36" s="674"/>
      <c r="AT36" s="675"/>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32" customHeight="1" x14ac:dyDescent="0.35">
      <c r="A37" s="70"/>
      <c r="B37" s="603"/>
      <c r="C37" s="603"/>
      <c r="D37" s="604"/>
      <c r="E37" s="660"/>
      <c r="F37" s="661"/>
      <c r="G37" s="661"/>
      <c r="H37" s="661"/>
      <c r="I37" s="661"/>
      <c r="J37" s="63" t="str">
        <f>IF(AND('Mapa final'!$Y$16="Baja",'Mapa final'!$AA$16="Leve"),CONCATENATE("R2C",'Mapa final'!$O$16),"")</f>
        <v/>
      </c>
      <c r="K37" s="64" t="str">
        <f>IF(AND('Mapa final'!$Y$17="Baja",'Mapa final'!$AA$17="Leve"),CONCATENATE("R2C",'Mapa final'!$O$17),"")</f>
        <v/>
      </c>
      <c r="L37" s="64" t="str">
        <f>IF(AND('Mapa final'!$Y$18="Baja",'Mapa final'!$AA$18="Leve"),CONCATENATE("R2C",'Mapa final'!$O$18),"")</f>
        <v/>
      </c>
      <c r="M37" s="64" t="str">
        <f>IF(AND('Mapa final'!$Y$19="Baja",'Mapa final'!$AA$19="Leve"),CONCATENATE("R2C",'Mapa final'!$O$19),"")</f>
        <v/>
      </c>
      <c r="N37" s="64" t="str">
        <f>IF(AND('Mapa final'!$Y$20="Baja",'Mapa final'!$AA$20="Leve"),CONCATENATE("R2C",'Mapa final'!$O$20),"")</f>
        <v/>
      </c>
      <c r="O37" s="65" t="str">
        <f>IF(AND('Mapa final'!$Y$21="Baja",'Mapa final'!$AA$21="Leve"),CONCATENATE("R2C",'Mapa final'!$O$21),"")</f>
        <v/>
      </c>
      <c r="P37" s="308" t="str">
        <f>IF(AND('Mapa final'!$Y$16="Baja",'Mapa final'!$AA$16="Menor"),CONCATENATE("R2C",'Mapa final'!$O$16),"")</f>
        <v/>
      </c>
      <c r="Q37" s="55" t="str">
        <f>IF(AND('Mapa final'!$Y$17="Baja",'Mapa final'!$AA$17="Menor"),CONCATENATE("R2C",'Mapa final'!$O$17),"")</f>
        <v/>
      </c>
      <c r="R37" s="55" t="str">
        <f>IF(AND('Mapa final'!$Y$18="Baja",'Mapa final'!$AA$18="Menor"),CONCATENATE("R2C",'Mapa final'!$O$18),"")</f>
        <v/>
      </c>
      <c r="S37" s="55" t="str">
        <f>IF(AND('Mapa final'!$Y$19="Baja",'Mapa final'!$AA$19="Menor"),CONCATENATE("R2C",'Mapa final'!$O$19),"")</f>
        <v/>
      </c>
      <c r="T37" s="55" t="str">
        <f>IF(AND('Mapa final'!$Y$20="Baja",'Mapa final'!$AA$20="Menor"),CONCATENATE("R2C",'Mapa final'!$O$20),"")</f>
        <v/>
      </c>
      <c r="U37" s="56" t="str">
        <f>IF(AND('Mapa final'!$Y$21="Baja",'Mapa final'!$AA$21="Menor"),CONCATENATE("R2C",'Mapa final'!$O$21),"")</f>
        <v/>
      </c>
      <c r="V37" s="54" t="str">
        <f>IF(AND('Mapa final'!$Y$16="Baja",'Mapa final'!$AA$16="Moderado"),CONCATENATE("R2C",'Mapa final'!$O$16),"")</f>
        <v/>
      </c>
      <c r="W37" s="55" t="str">
        <f>IF(AND('Mapa final'!$Y$17="Baja",'Mapa final'!$AA$17="Moderado"),CONCATENATE("R2C",'Mapa final'!$O$17),"")</f>
        <v/>
      </c>
      <c r="X37" s="55" t="str">
        <f>IF(AND('Mapa final'!$Y$18="Baja",'Mapa final'!$AA$18="Moderado"),CONCATENATE("R2C",'Mapa final'!$O$18),"")</f>
        <v/>
      </c>
      <c r="Y37" s="55" t="str">
        <f>IF(AND('Mapa final'!$Y$19="Baja",'Mapa final'!$AA$19="Moderado"),CONCATENATE("R2C",'Mapa final'!$O$19),"")</f>
        <v/>
      </c>
      <c r="Z37" s="55" t="str">
        <f>IF(AND('Mapa final'!$Y$20="Baja",'Mapa final'!$AA$20="Moderado"),CONCATENATE("R2C",'Mapa final'!$O$20),"")</f>
        <v/>
      </c>
      <c r="AA37" s="56" t="str">
        <f>IF(AND('Mapa final'!$Y$21="Baja",'Mapa final'!$AA$21="Moderado"),CONCATENATE("R2C",'Mapa final'!$O$21),"")</f>
        <v/>
      </c>
      <c r="AB37" s="38" t="str">
        <f>IF(AND('Mapa final'!$Y$16="Baja",'Mapa final'!$AA$16="Mayor"),CONCATENATE("R2C",'Mapa final'!$O$16),"")</f>
        <v/>
      </c>
      <c r="AC37" s="39" t="str">
        <f>IF(AND('Mapa final'!$Y$17="Baja",'Mapa final'!$AA$17="Mayor"),CONCATENATE("R2C",'Mapa final'!$O$17),"")</f>
        <v/>
      </c>
      <c r="AD37" s="39" t="str">
        <f>IF(AND('Mapa final'!$Y$18="Baja",'Mapa final'!$AA$18="Mayor"),CONCATENATE("R2C",'Mapa final'!$O$18),"")</f>
        <v/>
      </c>
      <c r="AE37" s="39" t="str">
        <f>IF(AND('Mapa final'!$Y$19="Baja",'Mapa final'!$AA$19="Mayor"),CONCATENATE("R2C",'Mapa final'!$O$19),"")</f>
        <v/>
      </c>
      <c r="AF37" s="39" t="str">
        <f>IF(AND('Mapa final'!$Y$20="Baja",'Mapa final'!$AA$20="Mayor"),CONCATENATE("R2C",'Mapa final'!$O$20),"")</f>
        <v/>
      </c>
      <c r="AG37" s="40" t="str">
        <f>IF(AND('Mapa final'!$Y$21="Baja",'Mapa final'!$AA$21="Mayor"),CONCATENATE("R2C",'Mapa final'!$O$21),"")</f>
        <v/>
      </c>
      <c r="AH37" s="41" t="str">
        <f>IF(AND('Mapa final'!$Y$16="Baja",'Mapa final'!$AA$16="Catastrófico"),CONCATENATE("R2C",'Mapa final'!$O$16),"")</f>
        <v/>
      </c>
      <c r="AI37" s="42" t="str">
        <f>IF(AND('Mapa final'!$Y$17="Baja",'Mapa final'!$AA$17="Catastrófico"),CONCATENATE("R2C",'Mapa final'!$O$17),"")</f>
        <v/>
      </c>
      <c r="AJ37" s="42" t="str">
        <f>IF(AND('Mapa final'!$Y$18="Baja",'Mapa final'!$AA$18="Catastrófico"),CONCATENATE("R2C",'Mapa final'!$O$18),"")</f>
        <v/>
      </c>
      <c r="AK37" s="42" t="str">
        <f>IF(AND('Mapa final'!$Y$19="Baja",'Mapa final'!$AA$19="Catastrófico"),CONCATENATE("R2C",'Mapa final'!$O$19),"")</f>
        <v/>
      </c>
      <c r="AL37" s="42" t="str">
        <f>IF(AND('Mapa final'!$Y$20="Baja",'Mapa final'!$AA$20="Catastrófico"),CONCATENATE("R2C",'Mapa final'!$O$20),"")</f>
        <v/>
      </c>
      <c r="AM37" s="43" t="str">
        <f>IF(AND('Mapa final'!$Y$21="Baja",'Mapa final'!$AA$21="Catastrófico"),CONCATENATE("R2C",'Mapa final'!$O$21),"")</f>
        <v/>
      </c>
      <c r="AN37" s="70"/>
      <c r="AO37" s="676"/>
      <c r="AP37" s="677"/>
      <c r="AQ37" s="677"/>
      <c r="AR37" s="677"/>
      <c r="AS37" s="677"/>
      <c r="AT37" s="678"/>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35">
      <c r="A38" s="70"/>
      <c r="B38" s="603"/>
      <c r="C38" s="603"/>
      <c r="D38" s="604"/>
      <c r="E38" s="644"/>
      <c r="F38" s="645"/>
      <c r="G38" s="645"/>
      <c r="H38" s="645"/>
      <c r="I38" s="661"/>
      <c r="J38" s="63" t="str">
        <f>IF(AND('Mapa final'!$Y$22="Baja",'Mapa final'!$AA$22="Leve"),CONCATENATE("R3C",'Mapa final'!$O$22),"")</f>
        <v/>
      </c>
      <c r="K38" s="64" t="str">
        <f>IF(AND('Mapa final'!$Y$23="Baja",'Mapa final'!$AA$23="Leve"),CONCATENATE("R3C",'Mapa final'!$O$23),"")</f>
        <v/>
      </c>
      <c r="L38" s="64" t="str">
        <f>IF(AND('Mapa final'!$Y$24="Baja",'Mapa final'!$AA$24="Leve"),CONCATENATE("R3C",'Mapa final'!$O$24),"")</f>
        <v/>
      </c>
      <c r="M38" s="64" t="str">
        <f>IF(AND('Mapa final'!$Y$25="Baja",'Mapa final'!$AA$25="Leve"),CONCATENATE("R3C",'Mapa final'!$O$25),"")</f>
        <v/>
      </c>
      <c r="N38" s="64" t="str">
        <f>IF(AND('Mapa final'!$Y$26="Baja",'Mapa final'!$AA$26="Leve"),CONCATENATE("R3C",'Mapa final'!$O$26),"")</f>
        <v/>
      </c>
      <c r="O38" s="65" t="str">
        <f>IF(AND('Mapa final'!$Y$27="Baja",'Mapa final'!$AA$27="Leve"),CONCATENATE("R3C",'Mapa final'!$O$27),"")</f>
        <v/>
      </c>
      <c r="P38" s="54" t="str">
        <f>IF(AND('Mapa final'!$Y$22="Baja",'Mapa final'!$AA$22="Menor"),CONCATENATE("R3C",'Mapa final'!$O$22),"")</f>
        <v/>
      </c>
      <c r="Q38" s="55" t="str">
        <f>IF(AND('Mapa final'!$Y$23="Baja",'Mapa final'!$AA$23="Menor"),CONCATENATE("R3C",'Mapa final'!$O$23),"")</f>
        <v/>
      </c>
      <c r="R38" s="55" t="str">
        <f>IF(AND('Mapa final'!$Y$24="Baja",'Mapa final'!$AA$24="Menor"),CONCATENATE("R3C",'Mapa final'!$O$24),"")</f>
        <v/>
      </c>
      <c r="S38" s="55" t="str">
        <f>IF(AND('Mapa final'!$Y$25="Baja",'Mapa final'!$AA$25="Menor"),CONCATENATE("R3C",'Mapa final'!$O$25),"")</f>
        <v/>
      </c>
      <c r="T38" s="55" t="str">
        <f>IF(AND('Mapa final'!$Y$26="Baja",'Mapa final'!$AA$26="Menor"),CONCATENATE("R3C",'Mapa final'!$O$26),"")</f>
        <v/>
      </c>
      <c r="U38" s="56" t="str">
        <f>IF(AND('Mapa final'!$Y$27="Baja",'Mapa final'!$AA$27="Menor"),CONCATENATE("R3C",'Mapa final'!$O$27),"")</f>
        <v/>
      </c>
      <c r="V38" s="54" t="str">
        <f>IF(AND('Mapa final'!$Y$22="Baja",'Mapa final'!$AA$22="Moderado"),CONCATENATE("R3C",'Mapa final'!$O$22),"")</f>
        <v/>
      </c>
      <c r="W38" s="55" t="str">
        <f>IF(AND('Mapa final'!$Y$23="Baja",'Mapa final'!$AA$23="Moderado"),CONCATENATE("R3C",'Mapa final'!$O$23),"")</f>
        <v/>
      </c>
      <c r="X38" s="55" t="str">
        <f>IF(AND('Mapa final'!$Y$24="Baja",'Mapa final'!$AA$24="Moderado"),CONCATENATE("R3C",'Mapa final'!$O$24),"")</f>
        <v/>
      </c>
      <c r="Y38" s="55" t="str">
        <f>IF(AND('Mapa final'!$Y$25="Baja",'Mapa final'!$AA$25="Moderado"),CONCATENATE("R3C",'Mapa final'!$O$25),"")</f>
        <v/>
      </c>
      <c r="Z38" s="55" t="str">
        <f>IF(AND('Mapa final'!$Y$26="Baja",'Mapa final'!$AA$26="Moderado"),CONCATENATE("R3C",'Mapa final'!$O$26),"")</f>
        <v/>
      </c>
      <c r="AA38" s="56" t="str">
        <f>IF(AND('Mapa final'!$Y$27="Baja",'Mapa final'!$AA$27="Moderado"),CONCATENATE("R3C",'Mapa final'!$O$27),"")</f>
        <v/>
      </c>
      <c r="AB38" s="38" t="str">
        <f>IF(AND('Mapa final'!$Y$22="Baja",'Mapa final'!$AA$22="Mayor"),CONCATENATE("R3C",'Mapa final'!$O$22),"")</f>
        <v/>
      </c>
      <c r="AC38" s="39" t="str">
        <f>IF(AND('Mapa final'!$Y$23="Baja",'Mapa final'!$AA$23="Mayor"),CONCATENATE("R3C",'Mapa final'!$O$23),"")</f>
        <v/>
      </c>
      <c r="AD38" s="39" t="str">
        <f>IF(AND('Mapa final'!$Y$24="Baja",'Mapa final'!$AA$24="Mayor"),CONCATENATE("R3C",'Mapa final'!$O$24),"")</f>
        <v/>
      </c>
      <c r="AE38" s="39" t="str">
        <f>IF(AND('Mapa final'!$Y$25="Baja",'Mapa final'!$AA$25="Mayor"),CONCATENATE("R3C",'Mapa final'!$O$25),"")</f>
        <v/>
      </c>
      <c r="AF38" s="39" t="str">
        <f>IF(AND('Mapa final'!$Y$26="Baja",'Mapa final'!$AA$26="Mayor"),CONCATENATE("R3C",'Mapa final'!$O$26),"")</f>
        <v/>
      </c>
      <c r="AG38" s="40" t="str">
        <f>IF(AND('Mapa final'!$Y$27="Baja",'Mapa final'!$AA$27="Mayor"),CONCATENATE("R3C",'Mapa final'!$O$27),"")</f>
        <v/>
      </c>
      <c r="AH38" s="41" t="str">
        <f>IF(AND('Mapa final'!$Y$22="Baja",'Mapa final'!$AA$22="Catastrófico"),CONCATENATE("R3C",'Mapa final'!$O$22),"")</f>
        <v/>
      </c>
      <c r="AI38" s="42" t="str">
        <f>IF(AND('Mapa final'!$Y$23="Baja",'Mapa final'!$AA$23="Catastrófico"),CONCATENATE("R3C",'Mapa final'!$O$23),"")</f>
        <v/>
      </c>
      <c r="AJ38" s="42" t="str">
        <f>IF(AND('Mapa final'!$Y$24="Baja",'Mapa final'!$AA$24="Catastrófico"),CONCATENATE("R3C",'Mapa final'!$O$24),"")</f>
        <v/>
      </c>
      <c r="AK38" s="42" t="str">
        <f>IF(AND('Mapa final'!$Y$25="Baja",'Mapa final'!$AA$25="Catastrófico"),CONCATENATE("R3C",'Mapa final'!$O$25),"")</f>
        <v/>
      </c>
      <c r="AL38" s="42" t="str">
        <f>IF(AND('Mapa final'!$Y$26="Baja",'Mapa final'!$AA$26="Catastrófico"),CONCATENATE("R3C",'Mapa final'!$O$26),"")</f>
        <v/>
      </c>
      <c r="AM38" s="43" t="str">
        <f>IF(AND('Mapa final'!$Y$27="Baja",'Mapa final'!$AA$27="Catastrófico"),CONCATENATE("R3C",'Mapa final'!$O$27),"")</f>
        <v/>
      </c>
      <c r="AN38" s="70"/>
      <c r="AO38" s="676"/>
      <c r="AP38" s="677"/>
      <c r="AQ38" s="677"/>
      <c r="AR38" s="677"/>
      <c r="AS38" s="677"/>
      <c r="AT38" s="678"/>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35">
      <c r="A39" s="70"/>
      <c r="B39" s="603"/>
      <c r="C39" s="603"/>
      <c r="D39" s="604"/>
      <c r="E39" s="644"/>
      <c r="F39" s="645"/>
      <c r="G39" s="645"/>
      <c r="H39" s="645"/>
      <c r="I39" s="661"/>
      <c r="J39" s="63" t="str">
        <f>IF(AND('Mapa final'!$Y$28="Baja",'Mapa final'!$AA$28="Leve"),CONCATENATE("R4C",'Mapa final'!$O$28),"")</f>
        <v/>
      </c>
      <c r="K39" s="64" t="str">
        <f>IF(AND('Mapa final'!$Y$29="Baja",'Mapa final'!$AA$29="Leve"),CONCATENATE("R4C",'Mapa final'!$O$29),"")</f>
        <v/>
      </c>
      <c r="L39" s="64" t="str">
        <f>IF(AND('Mapa final'!$Y$30="Baja",'Mapa final'!$AA$30="Leve"),CONCATENATE("R4C",'Mapa final'!$O$30),"")</f>
        <v/>
      </c>
      <c r="M39" s="64" t="str">
        <f>IF(AND('Mapa final'!$Y$31="Baja",'Mapa final'!$AA$31="Leve"),CONCATENATE("R4C",'Mapa final'!$O$31),"")</f>
        <v/>
      </c>
      <c r="N39" s="64" t="str">
        <f>IF(AND('Mapa final'!$Y$32="Baja",'Mapa final'!$AA$32="Leve"),CONCATENATE("R4C",'Mapa final'!$O$32),"")</f>
        <v/>
      </c>
      <c r="O39" s="65" t="str">
        <f>IF(AND('Mapa final'!$Y$33="Baja",'Mapa final'!$AA$33="Leve"),CONCATENATE("R4C",'Mapa final'!$O$33),"")</f>
        <v/>
      </c>
      <c r="P39" s="54" t="str">
        <f>IF(AND('Mapa final'!$Y$28="Baja",'Mapa final'!$AA$28="Menor"),CONCATENATE("R4C",'Mapa final'!$O$28),"")</f>
        <v/>
      </c>
      <c r="Q39" s="55" t="str">
        <f>IF(AND('Mapa final'!$Y$29="Baja",'Mapa final'!$AA$29="Menor"),CONCATENATE("R4C",'Mapa final'!$O$29),"")</f>
        <v/>
      </c>
      <c r="R39" s="55" t="str">
        <f>IF(AND('Mapa final'!$Y$30="Baja",'Mapa final'!$AA$30="Menor"),CONCATENATE("R4C",'Mapa final'!$O$30),"")</f>
        <v/>
      </c>
      <c r="S39" s="55" t="str">
        <f>IF(AND('Mapa final'!$Y$31="Baja",'Mapa final'!$AA$31="Menor"),CONCATENATE("R4C",'Mapa final'!$O$31),"")</f>
        <v/>
      </c>
      <c r="T39" s="55" t="str">
        <f>IF(AND('Mapa final'!$Y$32="Baja",'Mapa final'!$AA$32="Menor"),CONCATENATE("R4C",'Mapa final'!$O$32),"")</f>
        <v/>
      </c>
      <c r="U39" s="56" t="str">
        <f>IF(AND('Mapa final'!$Y$33="Baja",'Mapa final'!$AA$33="Menor"),CONCATENATE("R4C",'Mapa final'!$O$33),"")</f>
        <v/>
      </c>
      <c r="V39" s="54" t="str">
        <f>IF(AND('Mapa final'!$Y$28="Baja",'Mapa final'!$AA$28="Moderado"),CONCATENATE("R4C",'Mapa final'!$O$28),"")</f>
        <v/>
      </c>
      <c r="W39" s="55" t="str">
        <f>IF(AND('Mapa final'!$Y$29="Baja",'Mapa final'!$AA$29="Moderado"),CONCATENATE("R4C",'Mapa final'!$O$29),"")</f>
        <v/>
      </c>
      <c r="X39" s="55" t="str">
        <f>IF(AND('Mapa final'!$Y$30="Baja",'Mapa final'!$AA$30="Moderado"),CONCATENATE("R4C",'Mapa final'!$O$30),"")</f>
        <v/>
      </c>
      <c r="Y39" s="55" t="str">
        <f>IF(AND('Mapa final'!$Y$31="Baja",'Mapa final'!$AA$31="Moderado"),CONCATENATE("R4C",'Mapa final'!$O$31),"")</f>
        <v/>
      </c>
      <c r="Z39" s="55" t="str">
        <f>IF(AND('Mapa final'!$Y$32="Baja",'Mapa final'!$AA$32="Moderado"),CONCATENATE("R4C",'Mapa final'!$O$32),"")</f>
        <v/>
      </c>
      <c r="AA39" s="56" t="str">
        <f>IF(AND('Mapa final'!$Y$33="Baja",'Mapa final'!$AA$33="Moderado"),CONCATENATE("R4C",'Mapa final'!$O$33),"")</f>
        <v/>
      </c>
      <c r="AB39" s="38" t="str">
        <f>IF(AND('Mapa final'!$Y$28="Baja",'Mapa final'!$AA$28="Mayor"),CONCATENATE("R4C",'Mapa final'!$O$28),"")</f>
        <v/>
      </c>
      <c r="AC39" s="39" t="str">
        <f>IF(AND('Mapa final'!$Y$29="Baja",'Mapa final'!$AA$29="Mayor"),CONCATENATE("R4C",'Mapa final'!$O$29),"")</f>
        <v/>
      </c>
      <c r="AD39" s="39" t="str">
        <f>IF(AND('Mapa final'!$Y$30="Baja",'Mapa final'!$AA$30="Mayor"),CONCATENATE("R4C",'Mapa final'!$O$30),"")</f>
        <v/>
      </c>
      <c r="AE39" s="39" t="str">
        <f>IF(AND('Mapa final'!$Y$31="Baja",'Mapa final'!$AA$31="Mayor"),CONCATENATE("R4C",'Mapa final'!$O$31),"")</f>
        <v/>
      </c>
      <c r="AF39" s="39" t="str">
        <f>IF(AND('Mapa final'!$Y$32="Baja",'Mapa final'!$AA$32="Mayor"),CONCATENATE("R4C",'Mapa final'!$O$32),"")</f>
        <v/>
      </c>
      <c r="AG39" s="40" t="str">
        <f>IF(AND('Mapa final'!$Y$33="Baja",'Mapa final'!$AA$33="Mayor"),CONCATENATE("R4C",'Mapa final'!$O$33),"")</f>
        <v/>
      </c>
      <c r="AH39" s="41" t="str">
        <f>IF(AND('Mapa final'!$Y$28="Baja",'Mapa final'!$AA$28="Catastrófico"),CONCATENATE("R4C",'Mapa final'!$O$28),"")</f>
        <v/>
      </c>
      <c r="AI39" s="42" t="str">
        <f>IF(AND('Mapa final'!$Y$29="Baja",'Mapa final'!$AA$29="Catastrófico"),CONCATENATE("R4C",'Mapa final'!$O$29),"")</f>
        <v/>
      </c>
      <c r="AJ39" s="42" t="str">
        <f>IF(AND('Mapa final'!$Y$30="Baja",'Mapa final'!$AA$30="Catastrófico"),CONCATENATE("R4C",'Mapa final'!$O$30),"")</f>
        <v/>
      </c>
      <c r="AK39" s="42" t="str">
        <f>IF(AND('Mapa final'!$Y$31="Baja",'Mapa final'!$AA$31="Catastrófico"),CONCATENATE("R4C",'Mapa final'!$O$31),"")</f>
        <v/>
      </c>
      <c r="AL39" s="42" t="str">
        <f>IF(AND('Mapa final'!$Y$32="Baja",'Mapa final'!$AA$32="Catastrófico"),CONCATENATE("R4C",'Mapa final'!$O$32),"")</f>
        <v/>
      </c>
      <c r="AM39" s="43" t="str">
        <f>IF(AND('Mapa final'!$Y$33="Baja",'Mapa final'!$AA$33="Catastrófico"),CONCATENATE("R4C",'Mapa final'!$O$33),"")</f>
        <v/>
      </c>
      <c r="AN39" s="70"/>
      <c r="AO39" s="676"/>
      <c r="AP39" s="677"/>
      <c r="AQ39" s="677"/>
      <c r="AR39" s="677"/>
      <c r="AS39" s="677"/>
      <c r="AT39" s="678"/>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35">
      <c r="A40" s="70"/>
      <c r="B40" s="603"/>
      <c r="C40" s="603"/>
      <c r="D40" s="604"/>
      <c r="E40" s="644"/>
      <c r="F40" s="645"/>
      <c r="G40" s="645"/>
      <c r="H40" s="645"/>
      <c r="I40" s="661"/>
      <c r="J40" s="63" t="str">
        <f>IF(AND('Mapa final'!$Y$34="Baja",'Mapa final'!$AA$34="Leve"),CONCATENATE("R5C",'Mapa final'!$O$34),"")</f>
        <v/>
      </c>
      <c r="K40" s="64" t="str">
        <f>IF(AND('Mapa final'!$Y$35="Baja",'Mapa final'!$AA$35="Leve"),CONCATENATE("R5C",'Mapa final'!$O$35),"")</f>
        <v/>
      </c>
      <c r="L40" s="64" t="str">
        <f>IF(AND('Mapa final'!$Y$36="Baja",'Mapa final'!$AA$36="Leve"),CONCATENATE("R5C",'Mapa final'!$O$36),"")</f>
        <v/>
      </c>
      <c r="M40" s="64" t="str">
        <f>IF(AND('Mapa final'!$Y$37="Baja",'Mapa final'!$AA$37="Leve"),CONCATENATE("R5C",'Mapa final'!$O$37),"")</f>
        <v/>
      </c>
      <c r="N40" s="64" t="str">
        <f>IF(AND('Mapa final'!$Y$38="Baja",'Mapa final'!$AA$38="Leve"),CONCATENATE("R5C",'Mapa final'!$O$38),"")</f>
        <v/>
      </c>
      <c r="O40" s="65" t="str">
        <f>IF(AND('Mapa final'!$Y$39="Baja",'Mapa final'!$AA$39="Leve"),CONCATENATE("R5C",'Mapa final'!$O$39),"")</f>
        <v/>
      </c>
      <c r="P40" s="54" t="str">
        <f>IF(AND('Mapa final'!$Y$34="Baja",'Mapa final'!$AA$34="Menor"),CONCATENATE("R5C",'Mapa final'!$O$34),"")</f>
        <v/>
      </c>
      <c r="Q40" s="55" t="str">
        <f>IF(AND('Mapa final'!$Y$35="Baja",'Mapa final'!$AA$35="Menor"),CONCATENATE("R5C",'Mapa final'!$O$35),"")</f>
        <v/>
      </c>
      <c r="R40" s="55" t="str">
        <f>IF(AND('Mapa final'!$Y$36="Baja",'Mapa final'!$AA$36="Menor"),CONCATENATE("R5C",'Mapa final'!$O$36),"")</f>
        <v/>
      </c>
      <c r="S40" s="55" t="str">
        <f>IF(AND('Mapa final'!$Y$37="Baja",'Mapa final'!$AA$37="Menor"),CONCATENATE("R5C",'Mapa final'!$O$37),"")</f>
        <v/>
      </c>
      <c r="T40" s="55" t="str">
        <f>IF(AND('Mapa final'!$Y$38="Baja",'Mapa final'!$AA$38="Menor"),CONCATENATE("R5C",'Mapa final'!$O$38),"")</f>
        <v/>
      </c>
      <c r="U40" s="56" t="str">
        <f>IF(AND('Mapa final'!$Y$39="Baja",'Mapa final'!$AA$39="Menor"),CONCATENATE("R5C",'Mapa final'!$O$39),"")</f>
        <v/>
      </c>
      <c r="V40" s="54" t="str">
        <f>IF(AND('Mapa final'!$Y$34="Baja",'Mapa final'!$AA$34="Moderado"),CONCATENATE("R5C",'Mapa final'!$O$34),"")</f>
        <v/>
      </c>
      <c r="W40" s="55" t="str">
        <f>IF(AND('Mapa final'!$Y$35="Baja",'Mapa final'!$AA$35="Moderado"),CONCATENATE("R5C",'Mapa final'!$O$35),"")</f>
        <v/>
      </c>
      <c r="X40" s="55" t="str">
        <f>IF(AND('Mapa final'!$Y$36="Baja",'Mapa final'!$AA$36="Moderado"),CONCATENATE("R5C",'Mapa final'!$O$36),"")</f>
        <v/>
      </c>
      <c r="Y40" s="55" t="str">
        <f>IF(AND('Mapa final'!$Y$37="Baja",'Mapa final'!$AA$37="Moderado"),CONCATENATE("R5C",'Mapa final'!$O$37),"")</f>
        <v/>
      </c>
      <c r="Z40" s="55" t="str">
        <f>IF(AND('Mapa final'!$Y$38="Baja",'Mapa final'!$AA$38="Moderado"),CONCATENATE("R5C",'Mapa final'!$O$38),"")</f>
        <v/>
      </c>
      <c r="AA40" s="56" t="str">
        <f>IF(AND('Mapa final'!$Y$39="Baja",'Mapa final'!$AA$39="Moderado"),CONCATENATE("R5C",'Mapa final'!$O$39),"")</f>
        <v/>
      </c>
      <c r="AB40" s="38" t="str">
        <f>IF(AND('Mapa final'!$Y$34="Baja",'Mapa final'!$AA$34="Mayor"),CONCATENATE("R5C",'Mapa final'!$O$34),"")</f>
        <v/>
      </c>
      <c r="AC40" s="39" t="str">
        <f>IF(AND('Mapa final'!$Y$35="Baja",'Mapa final'!$AA$35="Mayor"),CONCATENATE("R5C",'Mapa final'!$O$35),"")</f>
        <v/>
      </c>
      <c r="AD40" s="44" t="str">
        <f>IF(AND('Mapa final'!$Y$36="Baja",'Mapa final'!$AA$36="Mayor"),CONCATENATE("R5C",'Mapa final'!$O$36),"")</f>
        <v/>
      </c>
      <c r="AE40" s="44" t="str">
        <f>IF(AND('Mapa final'!$Y$37="Baja",'Mapa final'!$AA$37="Mayor"),CONCATENATE("R5C",'Mapa final'!$O$37),"")</f>
        <v/>
      </c>
      <c r="AF40" s="44" t="str">
        <f>IF(AND('Mapa final'!$Y$38="Baja",'Mapa final'!$AA$38="Mayor"),CONCATENATE("R5C",'Mapa final'!$O$38),"")</f>
        <v/>
      </c>
      <c r="AG40" s="40" t="str">
        <f>IF(AND('Mapa final'!$Y$39="Baja",'Mapa final'!$AA$39="Mayor"),CONCATENATE("R5C",'Mapa final'!$O$39),"")</f>
        <v/>
      </c>
      <c r="AH40" s="41" t="str">
        <f>IF(AND('Mapa final'!$Y$34="Baja",'Mapa final'!$AA$34="Catastrófico"),CONCATENATE("R5C",'Mapa final'!$O$34),"")</f>
        <v/>
      </c>
      <c r="AI40" s="42" t="str">
        <f>IF(AND('Mapa final'!$Y$35="Baja",'Mapa final'!$AA$35="Catastrófico"),CONCATENATE("R5C",'Mapa final'!$O$35),"")</f>
        <v/>
      </c>
      <c r="AJ40" s="42" t="str">
        <f>IF(AND('Mapa final'!$Y$36="Baja",'Mapa final'!$AA$36="Catastrófico"),CONCATENATE("R5C",'Mapa final'!$O$36),"")</f>
        <v/>
      </c>
      <c r="AK40" s="42" t="str">
        <f>IF(AND('Mapa final'!$Y$37="Baja",'Mapa final'!$AA$37="Catastrófico"),CONCATENATE("R5C",'Mapa final'!$O$37),"")</f>
        <v/>
      </c>
      <c r="AL40" s="42" t="str">
        <f>IF(AND('Mapa final'!$Y$38="Baja",'Mapa final'!$AA$38="Catastrófico"),CONCATENATE("R5C",'Mapa final'!$O$38),"")</f>
        <v/>
      </c>
      <c r="AM40" s="43" t="str">
        <f>IF(AND('Mapa final'!$Y$39="Baja",'Mapa final'!$AA$39="Catastrófico"),CONCATENATE("R5C",'Mapa final'!$O$39),"")</f>
        <v/>
      </c>
      <c r="AN40" s="70"/>
      <c r="AO40" s="676"/>
      <c r="AP40" s="677"/>
      <c r="AQ40" s="677"/>
      <c r="AR40" s="677"/>
      <c r="AS40" s="677"/>
      <c r="AT40" s="678"/>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35">
      <c r="A41" s="70"/>
      <c r="B41" s="603"/>
      <c r="C41" s="603"/>
      <c r="D41" s="604"/>
      <c r="E41" s="644"/>
      <c r="F41" s="645"/>
      <c r="G41" s="645"/>
      <c r="H41" s="645"/>
      <c r="I41" s="661"/>
      <c r="J41" s="63" t="str">
        <f>IF(AND('Mapa final'!$Y$40="Baja",'Mapa final'!$AA$40="Leve"),CONCATENATE("R6C",'Mapa final'!$O$40),"")</f>
        <v/>
      </c>
      <c r="K41" s="64" t="str">
        <f>IF(AND('Mapa final'!$Y$41="Baja",'Mapa final'!$AA$41="Leve"),CONCATENATE("R6C",'Mapa final'!$O$41),"")</f>
        <v/>
      </c>
      <c r="L41" s="64" t="str">
        <f>IF(AND('Mapa final'!$Y$42="Baja",'Mapa final'!$AA$42="Leve"),CONCATENATE("R6C",'Mapa final'!$O$42),"")</f>
        <v/>
      </c>
      <c r="M41" s="64" t="str">
        <f>IF(AND('Mapa final'!$Y$43="Baja",'Mapa final'!$AA$43="Leve"),CONCATENATE("R6C",'Mapa final'!$O$43),"")</f>
        <v/>
      </c>
      <c r="N41" s="64" t="str">
        <f>IF(AND('Mapa final'!$Y$44="Baja",'Mapa final'!$AA$44="Leve"),CONCATENATE("R6C",'Mapa final'!$O$44),"")</f>
        <v/>
      </c>
      <c r="O41" s="65" t="str">
        <f>IF(AND('Mapa final'!$Y$45="Baja",'Mapa final'!$AA$45="Leve"),CONCATENATE("R6C",'Mapa final'!$O$45),"")</f>
        <v/>
      </c>
      <c r="P41" s="54" t="str">
        <f>IF(AND('Mapa final'!$Y$40="Baja",'Mapa final'!$AA$40="Menor"),CONCATENATE("R6C",'Mapa final'!$O$40),"")</f>
        <v/>
      </c>
      <c r="Q41" s="55" t="str">
        <f>IF(AND('Mapa final'!$Y$41="Baja",'Mapa final'!$AA$41="Menor"),CONCATENATE("R6C",'Mapa final'!$O$41),"")</f>
        <v/>
      </c>
      <c r="R41" s="55" t="str">
        <f>IF(AND('Mapa final'!$Y$42="Baja",'Mapa final'!$AA$42="Menor"),CONCATENATE("R6C",'Mapa final'!$O$42),"")</f>
        <v/>
      </c>
      <c r="S41" s="55" t="str">
        <f>IF(AND('Mapa final'!$Y$43="Baja",'Mapa final'!$AA$43="Menor"),CONCATENATE("R6C",'Mapa final'!$O$43),"")</f>
        <v/>
      </c>
      <c r="T41" s="55" t="str">
        <f>IF(AND('Mapa final'!$Y$44="Baja",'Mapa final'!$AA$44="Menor"),CONCATENATE("R6C",'Mapa final'!$O$44),"")</f>
        <v/>
      </c>
      <c r="U41" s="56" t="str">
        <f>IF(AND('Mapa final'!$Y$45="Baja",'Mapa final'!$AA$45="Menor"),CONCATENATE("R6C",'Mapa final'!$O$45),"")</f>
        <v/>
      </c>
      <c r="V41" s="54" t="str">
        <f>IF(AND('Mapa final'!$Y$40="Baja",'Mapa final'!$AA$40="Moderado"),CONCATENATE("R6C",'Mapa final'!$O$40),"")</f>
        <v/>
      </c>
      <c r="W41" s="55" t="str">
        <f>IF(AND('Mapa final'!$Y$41="Baja",'Mapa final'!$AA$41="Moderado"),CONCATENATE("R6C",'Mapa final'!$O$41),"")</f>
        <v/>
      </c>
      <c r="X41" s="55" t="str">
        <f>IF(AND('Mapa final'!$Y$42="Baja",'Mapa final'!$AA$42="Moderado"),CONCATENATE("R6C",'Mapa final'!$O$42),"")</f>
        <v/>
      </c>
      <c r="Y41" s="55" t="str">
        <f>IF(AND('Mapa final'!$Y$43="Baja",'Mapa final'!$AA$43="Moderado"),CONCATENATE("R6C",'Mapa final'!$O$43),"")</f>
        <v/>
      </c>
      <c r="Z41" s="55" t="str">
        <f>IF(AND('Mapa final'!$Y$44="Baja",'Mapa final'!$AA$44="Moderado"),CONCATENATE("R6C",'Mapa final'!$O$44),"")</f>
        <v/>
      </c>
      <c r="AA41" s="56" t="str">
        <f>IF(AND('Mapa final'!$Y$45="Baja",'Mapa final'!$AA$45="Moderado"),CONCATENATE("R6C",'Mapa final'!$O$45),"")</f>
        <v/>
      </c>
      <c r="AB41" s="38" t="str">
        <f>IF(AND('Mapa final'!$Y$40="Baja",'Mapa final'!$AA$40="Mayor"),CONCATENATE("R6C",'Mapa final'!$O$40),"")</f>
        <v/>
      </c>
      <c r="AC41" s="39" t="str">
        <f>IF(AND('Mapa final'!$Y$41="Baja",'Mapa final'!$AA$41="Mayor"),CONCATENATE("R6C",'Mapa final'!$O$41),"")</f>
        <v/>
      </c>
      <c r="AD41" s="44" t="str">
        <f>IF(AND('Mapa final'!$Y$42="Baja",'Mapa final'!$AA$42="Mayor"),CONCATENATE("R6C",'Mapa final'!$O$42),"")</f>
        <v/>
      </c>
      <c r="AE41" s="44" t="str">
        <f>IF(AND('Mapa final'!$Y$43="Baja",'Mapa final'!$AA$43="Mayor"),CONCATENATE("R6C",'Mapa final'!$O$43),"")</f>
        <v/>
      </c>
      <c r="AF41" s="44" t="str">
        <f>IF(AND('Mapa final'!$Y$44="Baja",'Mapa final'!$AA$44="Mayor"),CONCATENATE("R6C",'Mapa final'!$O$44),"")</f>
        <v/>
      </c>
      <c r="AG41" s="40" t="str">
        <f>IF(AND('Mapa final'!$Y$45="Baja",'Mapa final'!$AA$45="Mayor"),CONCATENATE("R6C",'Mapa final'!$O$45),"")</f>
        <v/>
      </c>
      <c r="AH41" s="41" t="str">
        <f>IF(AND('Mapa final'!$Y$40="Baja",'Mapa final'!$AA$40="Catastrófico"),CONCATENATE("R6C",'Mapa final'!$O$40),"")</f>
        <v/>
      </c>
      <c r="AI41" s="42" t="str">
        <f>IF(AND('Mapa final'!$Y$41="Baja",'Mapa final'!$AA$41="Catastrófico"),CONCATENATE("R6C",'Mapa final'!$O$41),"")</f>
        <v/>
      </c>
      <c r="AJ41" s="42" t="str">
        <f>IF(AND('Mapa final'!$Y$42="Baja",'Mapa final'!$AA$42="Catastrófico"),CONCATENATE("R6C",'Mapa final'!$O$42),"")</f>
        <v/>
      </c>
      <c r="AK41" s="42" t="str">
        <f>IF(AND('Mapa final'!$Y$43="Baja",'Mapa final'!$AA$43="Catastrófico"),CONCATENATE("R6C",'Mapa final'!$O$43),"")</f>
        <v/>
      </c>
      <c r="AL41" s="42" t="str">
        <f>IF(AND('Mapa final'!$Y$44="Baja",'Mapa final'!$AA$44="Catastrófico"),CONCATENATE("R6C",'Mapa final'!$O$44),"")</f>
        <v/>
      </c>
      <c r="AM41" s="43" t="str">
        <f>IF(AND('Mapa final'!$Y$45="Baja",'Mapa final'!$AA$45="Catastrófico"),CONCATENATE("R6C",'Mapa final'!$O$45),"")</f>
        <v/>
      </c>
      <c r="AN41" s="70"/>
      <c r="AO41" s="676"/>
      <c r="AP41" s="677"/>
      <c r="AQ41" s="677"/>
      <c r="AR41" s="677"/>
      <c r="AS41" s="677"/>
      <c r="AT41" s="678"/>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35">
      <c r="A42" s="70"/>
      <c r="B42" s="603"/>
      <c r="C42" s="603"/>
      <c r="D42" s="604"/>
      <c r="E42" s="644"/>
      <c r="F42" s="645"/>
      <c r="G42" s="645"/>
      <c r="H42" s="645"/>
      <c r="I42" s="661"/>
      <c r="J42" s="63" t="str">
        <f>IF(AND('Mapa final'!$Y$46="Baja",'Mapa final'!$AA$46="Leve"),CONCATENATE("R7C",'Mapa final'!$O$46),"")</f>
        <v/>
      </c>
      <c r="K42" s="64" t="str">
        <f>IF(AND('Mapa final'!$Y$47="Baja",'Mapa final'!$AA$47="Leve"),CONCATENATE("R7C",'Mapa final'!$O$47),"")</f>
        <v/>
      </c>
      <c r="L42" s="64" t="str">
        <f>IF(AND('Mapa final'!$Y$48="Baja",'Mapa final'!$AA$48="Leve"),CONCATENATE("R7C",'Mapa final'!$O$48),"")</f>
        <v/>
      </c>
      <c r="M42" s="64" t="str">
        <f>IF(AND('Mapa final'!$Y$49="Baja",'Mapa final'!$AA$49="Leve"),CONCATENATE("R7C",'Mapa final'!$O$49),"")</f>
        <v/>
      </c>
      <c r="N42" s="64" t="str">
        <f>IF(AND('Mapa final'!$Y$50="Baja",'Mapa final'!$AA$50="Leve"),CONCATENATE("R7C",'Mapa final'!$O$50),"")</f>
        <v/>
      </c>
      <c r="O42" s="65" t="str">
        <f>IF(AND('Mapa final'!$Y$51="Baja",'Mapa final'!$AA$51="Leve"),CONCATENATE("R7C",'Mapa final'!$O$51),"")</f>
        <v/>
      </c>
      <c r="P42" s="54" t="str">
        <f>IF(AND('Mapa final'!$Y$46="Baja",'Mapa final'!$AA$46="Menor"),CONCATENATE("R7C",'Mapa final'!$O$46),"")</f>
        <v/>
      </c>
      <c r="Q42" s="55" t="str">
        <f>IF(AND('Mapa final'!$Y$47="Baja",'Mapa final'!$AA$47="Menor"),CONCATENATE("R7C",'Mapa final'!$O$47),"")</f>
        <v/>
      </c>
      <c r="R42" s="55" t="str">
        <f>IF(AND('Mapa final'!$Y$48="Baja",'Mapa final'!$AA$48="Menor"),CONCATENATE("R7C",'Mapa final'!$O$48),"")</f>
        <v/>
      </c>
      <c r="S42" s="55" t="str">
        <f>IF(AND('Mapa final'!$Y$49="Baja",'Mapa final'!$AA$49="Menor"),CONCATENATE("R7C",'Mapa final'!$O$49),"")</f>
        <v/>
      </c>
      <c r="T42" s="55" t="str">
        <f>IF(AND('Mapa final'!$Y$50="Baja",'Mapa final'!$AA$50="Menor"),CONCATENATE("R7C",'Mapa final'!$O$50),"")</f>
        <v/>
      </c>
      <c r="U42" s="56" t="str">
        <f>IF(AND('Mapa final'!$Y$51="Baja",'Mapa final'!$AA$51="Menor"),CONCATENATE("R7C",'Mapa final'!$O$51),"")</f>
        <v/>
      </c>
      <c r="V42" s="54" t="str">
        <f>IF(AND('Mapa final'!$Y$46="Baja",'Mapa final'!$AA$46="Moderado"),CONCATENATE("R7C",'Mapa final'!$O$46),"")</f>
        <v/>
      </c>
      <c r="W42" s="55" t="str">
        <f>IF(AND('Mapa final'!$Y$47="Baja",'Mapa final'!$AA$47="Moderado"),CONCATENATE("R7C",'Mapa final'!$O$47),"")</f>
        <v/>
      </c>
      <c r="X42" s="55" t="str">
        <f>IF(AND('Mapa final'!$Y$48="Baja",'Mapa final'!$AA$48="Moderado"),CONCATENATE("R7C",'Mapa final'!$O$48),"")</f>
        <v/>
      </c>
      <c r="Y42" s="55" t="str">
        <f>IF(AND('Mapa final'!$Y$49="Baja",'Mapa final'!$AA$49="Moderado"),CONCATENATE("R7C",'Mapa final'!$O$49),"")</f>
        <v/>
      </c>
      <c r="Z42" s="55" t="str">
        <f>IF(AND('Mapa final'!$Y$50="Baja",'Mapa final'!$AA$50="Moderado"),CONCATENATE("R7C",'Mapa final'!$O$50),"")</f>
        <v/>
      </c>
      <c r="AA42" s="56" t="str">
        <f>IF(AND('Mapa final'!$Y$51="Baja",'Mapa final'!$AA$51="Moderado"),CONCATENATE("R7C",'Mapa final'!$O$51),"")</f>
        <v/>
      </c>
      <c r="AB42" s="38" t="str">
        <f>IF(AND('Mapa final'!$Y$46="Baja",'Mapa final'!$AA$46="Mayor"),CONCATENATE("R7C",'Mapa final'!$O$46),"")</f>
        <v/>
      </c>
      <c r="AC42" s="39" t="str">
        <f>IF(AND('Mapa final'!$Y$47="Baja",'Mapa final'!$AA$47="Mayor"),CONCATENATE("R7C",'Mapa final'!$O$47),"")</f>
        <v/>
      </c>
      <c r="AD42" s="44" t="str">
        <f>IF(AND('Mapa final'!$Y$48="Baja",'Mapa final'!$AA$48="Mayor"),CONCATENATE("R7C",'Mapa final'!$O$48),"")</f>
        <v/>
      </c>
      <c r="AE42" s="44" t="str">
        <f>IF(AND('Mapa final'!$Y$49="Baja",'Mapa final'!$AA$49="Mayor"),CONCATENATE("R7C",'Mapa final'!$O$49),"")</f>
        <v/>
      </c>
      <c r="AF42" s="44" t="str">
        <f>IF(AND('Mapa final'!$Y$50="Baja",'Mapa final'!$AA$50="Mayor"),CONCATENATE("R7C",'Mapa final'!$O$50),"")</f>
        <v/>
      </c>
      <c r="AG42" s="40" t="str">
        <f>IF(AND('Mapa final'!$Y$51="Baja",'Mapa final'!$AA$51="Mayor"),CONCATENATE("R7C",'Mapa final'!$O$51),"")</f>
        <v/>
      </c>
      <c r="AH42" s="41" t="str">
        <f>IF(AND('Mapa final'!$Y$46="Baja",'Mapa final'!$AA$46="Catastrófico"),CONCATENATE("R7C",'Mapa final'!$O$46),"")</f>
        <v/>
      </c>
      <c r="AI42" s="42" t="str">
        <f>IF(AND('Mapa final'!$Y$47="Baja",'Mapa final'!$AA$47="Catastrófico"),CONCATENATE("R7C",'Mapa final'!$O$47),"")</f>
        <v/>
      </c>
      <c r="AJ42" s="42" t="str">
        <f>IF(AND('Mapa final'!$Y$48="Baja",'Mapa final'!$AA$48="Catastrófico"),CONCATENATE("R7C",'Mapa final'!$O$48),"")</f>
        <v/>
      </c>
      <c r="AK42" s="42" t="str">
        <f>IF(AND('Mapa final'!$Y$49="Baja",'Mapa final'!$AA$49="Catastrófico"),CONCATENATE("R7C",'Mapa final'!$O$49),"")</f>
        <v/>
      </c>
      <c r="AL42" s="42" t="str">
        <f>IF(AND('Mapa final'!$Y$50="Baja",'Mapa final'!$AA$50="Catastrófico"),CONCATENATE("R7C",'Mapa final'!$O$50),"")</f>
        <v/>
      </c>
      <c r="AM42" s="43" t="str">
        <f>IF(AND('Mapa final'!$Y$51="Baja",'Mapa final'!$AA$51="Catastrófico"),CONCATENATE("R7C",'Mapa final'!$O$51),"")</f>
        <v/>
      </c>
      <c r="AN42" s="70"/>
      <c r="AO42" s="676"/>
      <c r="AP42" s="677"/>
      <c r="AQ42" s="677"/>
      <c r="AR42" s="677"/>
      <c r="AS42" s="677"/>
      <c r="AT42" s="678"/>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35">
      <c r="A43" s="70"/>
      <c r="B43" s="603"/>
      <c r="C43" s="603"/>
      <c r="D43" s="604"/>
      <c r="E43" s="644"/>
      <c r="F43" s="645"/>
      <c r="G43" s="645"/>
      <c r="H43" s="645"/>
      <c r="I43" s="661"/>
      <c r="J43" s="63" t="str">
        <f>IF(AND('Mapa final'!$Y$52="Baja",'Mapa final'!$AA$52="Leve"),CONCATENATE("R8C",'Mapa final'!$O$52),"")</f>
        <v/>
      </c>
      <c r="K43" s="64" t="str">
        <f>IF(AND('Mapa final'!$Y$53="Baja",'Mapa final'!$AA$53="Leve"),CONCATENATE("R8C",'Mapa final'!$O$53),"")</f>
        <v/>
      </c>
      <c r="L43" s="64" t="str">
        <f>IF(AND('Mapa final'!$Y$54="Baja",'Mapa final'!$AA$54="Leve"),CONCATENATE("R8C",'Mapa final'!$O$54),"")</f>
        <v/>
      </c>
      <c r="M43" s="64" t="str">
        <f>IF(AND('Mapa final'!$Y$55="Baja",'Mapa final'!$AA$55="Leve"),CONCATENATE("R8C",'Mapa final'!$O$55),"")</f>
        <v/>
      </c>
      <c r="N43" s="64" t="str">
        <f>IF(AND('Mapa final'!$Y$56="Baja",'Mapa final'!$AA$56="Leve"),CONCATENATE("R8C",'Mapa final'!$O$56),"")</f>
        <v/>
      </c>
      <c r="O43" s="65" t="str">
        <f>IF(AND('Mapa final'!$Y$57="Baja",'Mapa final'!$AA$57="Leve"),CONCATENATE("R8C",'Mapa final'!$O$57),"")</f>
        <v/>
      </c>
      <c r="P43" s="54" t="str">
        <f>IF(AND('Mapa final'!$Y$52="Baja",'Mapa final'!$AA$52="Menor"),CONCATENATE("R8C",'Mapa final'!$O$52),"")</f>
        <v/>
      </c>
      <c r="Q43" s="55" t="str">
        <f>IF(AND('Mapa final'!$Y$53="Baja",'Mapa final'!$AA$53="Menor"),CONCATENATE("R8C",'Mapa final'!$O$53),"")</f>
        <v/>
      </c>
      <c r="R43" s="55" t="str">
        <f>IF(AND('Mapa final'!$Y$54="Baja",'Mapa final'!$AA$54="Menor"),CONCATENATE("R8C",'Mapa final'!$O$54),"")</f>
        <v/>
      </c>
      <c r="S43" s="55" t="str">
        <f>IF(AND('Mapa final'!$Y$55="Baja",'Mapa final'!$AA$55="Menor"),CONCATENATE("R8C",'Mapa final'!$O$55),"")</f>
        <v/>
      </c>
      <c r="T43" s="55" t="str">
        <f>IF(AND('Mapa final'!$Y$56="Baja",'Mapa final'!$AA$56="Menor"),CONCATENATE("R8C",'Mapa final'!$O$56),"")</f>
        <v/>
      </c>
      <c r="U43" s="56" t="str">
        <f>IF(AND('Mapa final'!$Y$57="Baja",'Mapa final'!$AA$57="Menor"),CONCATENATE("R8C",'Mapa final'!$O$57),"")</f>
        <v/>
      </c>
      <c r="V43" s="54" t="str">
        <f>IF(AND('Mapa final'!$Y$52="Baja",'Mapa final'!$AA$52="Moderado"),CONCATENATE("R8C",'Mapa final'!$O$52),"")</f>
        <v/>
      </c>
      <c r="W43" s="55" t="str">
        <f>IF(AND('Mapa final'!$Y$53="Baja",'Mapa final'!$AA$53="Moderado"),CONCATENATE("R8C",'Mapa final'!$O$53),"")</f>
        <v/>
      </c>
      <c r="X43" s="55" t="str">
        <f>IF(AND('Mapa final'!$Y$54="Baja",'Mapa final'!$AA$54="Moderado"),CONCATENATE("R8C",'Mapa final'!$O$54),"")</f>
        <v/>
      </c>
      <c r="Y43" s="55" t="str">
        <f>IF(AND('Mapa final'!$Y$55="Baja",'Mapa final'!$AA$55="Moderado"),CONCATENATE("R8C",'Mapa final'!$O$55),"")</f>
        <v/>
      </c>
      <c r="Z43" s="55" t="str">
        <f>IF(AND('Mapa final'!$Y$56="Baja",'Mapa final'!$AA$56="Moderado"),CONCATENATE("R8C",'Mapa final'!$O$56),"")</f>
        <v/>
      </c>
      <c r="AA43" s="56" t="str">
        <f>IF(AND('Mapa final'!$Y$57="Baja",'Mapa final'!$AA$57="Moderado"),CONCATENATE("R8C",'Mapa final'!$O$57),"")</f>
        <v/>
      </c>
      <c r="AB43" s="38" t="str">
        <f>IF(AND('Mapa final'!$Y$52="Baja",'Mapa final'!$AA$52="Mayor"),CONCATENATE("R8C",'Mapa final'!$O$52),"")</f>
        <v/>
      </c>
      <c r="AC43" s="39" t="str">
        <f>IF(AND('Mapa final'!$Y$53="Baja",'Mapa final'!$AA$53="Mayor"),CONCATENATE("R8C",'Mapa final'!$O$53),"")</f>
        <v/>
      </c>
      <c r="AD43" s="44" t="str">
        <f>IF(AND('Mapa final'!$Y$54="Baja",'Mapa final'!$AA$54="Mayor"),CONCATENATE("R8C",'Mapa final'!$O$54),"")</f>
        <v/>
      </c>
      <c r="AE43" s="44" t="str">
        <f>IF(AND('Mapa final'!$Y$55="Baja",'Mapa final'!$AA$55="Mayor"),CONCATENATE("R8C",'Mapa final'!$O$55),"")</f>
        <v/>
      </c>
      <c r="AF43" s="44" t="str">
        <f>IF(AND('Mapa final'!$Y$56="Baja",'Mapa final'!$AA$56="Mayor"),CONCATENATE("R8C",'Mapa final'!$O$56),"")</f>
        <v/>
      </c>
      <c r="AG43" s="40" t="str">
        <f>IF(AND('Mapa final'!$Y$57="Baja",'Mapa final'!$AA$57="Mayor"),CONCATENATE("R8C",'Mapa final'!$O$57),"")</f>
        <v/>
      </c>
      <c r="AH43" s="41" t="str">
        <f>IF(AND('Mapa final'!$Y$52="Baja",'Mapa final'!$AA$52="Catastrófico"),CONCATENATE("R8C",'Mapa final'!$O$52),"")</f>
        <v/>
      </c>
      <c r="AI43" s="42" t="str">
        <f>IF(AND('Mapa final'!$Y$53="Baja",'Mapa final'!$AA$53="Catastrófico"),CONCATENATE("R8C",'Mapa final'!$O$53),"")</f>
        <v/>
      </c>
      <c r="AJ43" s="42" t="str">
        <f>IF(AND('Mapa final'!$Y$54="Baja",'Mapa final'!$AA$54="Catastrófico"),CONCATENATE("R8C",'Mapa final'!$O$54),"")</f>
        <v/>
      </c>
      <c r="AK43" s="42" t="str">
        <f>IF(AND('Mapa final'!$Y$55="Baja",'Mapa final'!$AA$55="Catastrófico"),CONCATENATE("R8C",'Mapa final'!$O$55),"")</f>
        <v/>
      </c>
      <c r="AL43" s="42" t="str">
        <f>IF(AND('Mapa final'!$Y$56="Baja",'Mapa final'!$AA$56="Catastrófico"),CONCATENATE("R8C",'Mapa final'!$O$56),"")</f>
        <v/>
      </c>
      <c r="AM43" s="43" t="str">
        <f>IF(AND('Mapa final'!$Y$57="Baja",'Mapa final'!$AA$57="Catastrófico"),CONCATENATE("R8C",'Mapa final'!$O$57),"")</f>
        <v/>
      </c>
      <c r="AN43" s="70"/>
      <c r="AO43" s="676"/>
      <c r="AP43" s="677"/>
      <c r="AQ43" s="677"/>
      <c r="AR43" s="677"/>
      <c r="AS43" s="677"/>
      <c r="AT43" s="678"/>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35">
      <c r="A44" s="70"/>
      <c r="B44" s="603"/>
      <c r="C44" s="603"/>
      <c r="D44" s="604"/>
      <c r="E44" s="644"/>
      <c r="F44" s="645"/>
      <c r="G44" s="645"/>
      <c r="H44" s="645"/>
      <c r="I44" s="661"/>
      <c r="J44" s="63" t="str">
        <f>IF(AND('Mapa final'!$Y$58="Baja",'Mapa final'!$AA$58="Leve"),CONCATENATE("R9C",'Mapa final'!$O$58),"")</f>
        <v/>
      </c>
      <c r="K44" s="64" t="str">
        <f>IF(AND('Mapa final'!$Y$59="Baja",'Mapa final'!$AA$59="Leve"),CONCATENATE("R9C",'Mapa final'!$O$59),"")</f>
        <v/>
      </c>
      <c r="L44" s="64" t="str">
        <f>IF(AND('Mapa final'!$Y$60="Baja",'Mapa final'!$AA$60="Leve"),CONCATENATE("R9C",'Mapa final'!$O$60),"")</f>
        <v/>
      </c>
      <c r="M44" s="64" t="str">
        <f>IF(AND('Mapa final'!$Y$61="Baja",'Mapa final'!$AA$61="Leve"),CONCATENATE("R9C",'Mapa final'!$O$61),"")</f>
        <v/>
      </c>
      <c r="N44" s="64" t="str">
        <f>IF(AND('Mapa final'!$Y$62="Baja",'Mapa final'!$AA$62="Leve"),CONCATENATE("R9C",'Mapa final'!$O$62),"")</f>
        <v/>
      </c>
      <c r="O44" s="65" t="str">
        <f>IF(AND('Mapa final'!$Y$63="Baja",'Mapa final'!$AA$63="Leve"),CONCATENATE("R9C",'Mapa final'!$O$63),"")</f>
        <v/>
      </c>
      <c r="P44" s="54" t="str">
        <f>IF(AND('Mapa final'!$Y$58="Baja",'Mapa final'!$AA$58="Menor"),CONCATENATE("R9C",'Mapa final'!$O$58),"")</f>
        <v/>
      </c>
      <c r="Q44" s="55" t="str">
        <f>IF(AND('Mapa final'!$Y$59="Baja",'Mapa final'!$AA$59="Menor"),CONCATENATE("R9C",'Mapa final'!$O$59),"")</f>
        <v/>
      </c>
      <c r="R44" s="55" t="str">
        <f>IF(AND('Mapa final'!$Y$60="Baja",'Mapa final'!$AA$60="Menor"),CONCATENATE("R9C",'Mapa final'!$O$60),"")</f>
        <v/>
      </c>
      <c r="S44" s="55" t="str">
        <f>IF(AND('Mapa final'!$Y$61="Baja",'Mapa final'!$AA$61="Menor"),CONCATENATE("R9C",'Mapa final'!$O$61),"")</f>
        <v/>
      </c>
      <c r="T44" s="55" t="str">
        <f>IF(AND('Mapa final'!$Y$62="Baja",'Mapa final'!$AA$62="Menor"),CONCATENATE("R9C",'Mapa final'!$O$62),"")</f>
        <v/>
      </c>
      <c r="U44" s="56" t="str">
        <f>IF(AND('Mapa final'!$Y$63="Baja",'Mapa final'!$AA$63="Menor"),CONCATENATE("R9C",'Mapa final'!$O$63),"")</f>
        <v/>
      </c>
      <c r="V44" s="54" t="str">
        <f>IF(AND('Mapa final'!$Y$58="Baja",'Mapa final'!$AA$58="Moderado"),CONCATENATE("R9C",'Mapa final'!$O$58),"")</f>
        <v/>
      </c>
      <c r="W44" s="55" t="str">
        <f>IF(AND('Mapa final'!$Y$59="Baja",'Mapa final'!$AA$59="Moderado"),CONCATENATE("R9C",'Mapa final'!$O$59),"")</f>
        <v/>
      </c>
      <c r="X44" s="55" t="str">
        <f>IF(AND('Mapa final'!$Y$60="Baja",'Mapa final'!$AA$60="Moderado"),CONCATENATE("R9C",'Mapa final'!$O$60),"")</f>
        <v/>
      </c>
      <c r="Y44" s="55" t="str">
        <f>IF(AND('Mapa final'!$Y$61="Baja",'Mapa final'!$AA$61="Moderado"),CONCATENATE("R9C",'Mapa final'!$O$61),"")</f>
        <v/>
      </c>
      <c r="Z44" s="55" t="str">
        <f>IF(AND('Mapa final'!$Y$62="Baja",'Mapa final'!$AA$62="Moderado"),CONCATENATE("R9C",'Mapa final'!$O$62),"")</f>
        <v/>
      </c>
      <c r="AA44" s="56" t="str">
        <f>IF(AND('Mapa final'!$Y$63="Baja",'Mapa final'!$AA$63="Moderado"),CONCATENATE("R9C",'Mapa final'!$O$63),"")</f>
        <v/>
      </c>
      <c r="AB44" s="38" t="str">
        <f>IF(AND('Mapa final'!$Y$58="Baja",'Mapa final'!$AA$58="Mayor"),CONCATENATE("R9C",'Mapa final'!$O$58),"")</f>
        <v/>
      </c>
      <c r="AC44" s="39" t="str">
        <f>IF(AND('Mapa final'!$Y$59="Baja",'Mapa final'!$AA$59="Mayor"),CONCATENATE("R9C",'Mapa final'!$O$59),"")</f>
        <v/>
      </c>
      <c r="AD44" s="44" t="str">
        <f>IF(AND('Mapa final'!$Y$60="Baja",'Mapa final'!$AA$60="Mayor"),CONCATENATE("R9C",'Mapa final'!$O$60),"")</f>
        <v/>
      </c>
      <c r="AE44" s="44" t="str">
        <f>IF(AND('Mapa final'!$Y$61="Baja",'Mapa final'!$AA$61="Mayor"),CONCATENATE("R9C",'Mapa final'!$O$61),"")</f>
        <v/>
      </c>
      <c r="AF44" s="44" t="str">
        <f>IF(AND('Mapa final'!$Y$62="Baja",'Mapa final'!$AA$62="Mayor"),CONCATENATE("R9C",'Mapa final'!$O$62),"")</f>
        <v/>
      </c>
      <c r="AG44" s="40" t="str">
        <f>IF(AND('Mapa final'!$Y$63="Baja",'Mapa final'!$AA$63="Mayor"),CONCATENATE("R9C",'Mapa final'!$O$63),"")</f>
        <v/>
      </c>
      <c r="AH44" s="41" t="str">
        <f>IF(AND('Mapa final'!$Y$58="Baja",'Mapa final'!$AA$58="Catastrófico"),CONCATENATE("R9C",'Mapa final'!$O$58),"")</f>
        <v/>
      </c>
      <c r="AI44" s="42" t="str">
        <f>IF(AND('Mapa final'!$Y$59="Baja",'Mapa final'!$AA$59="Catastrófico"),CONCATENATE("R9C",'Mapa final'!$O$59),"")</f>
        <v/>
      </c>
      <c r="AJ44" s="42" t="str">
        <f>IF(AND('Mapa final'!$Y$60="Baja",'Mapa final'!$AA$60="Catastrófico"),CONCATENATE("R9C",'Mapa final'!$O$60),"")</f>
        <v/>
      </c>
      <c r="AK44" s="42" t="str">
        <f>IF(AND('Mapa final'!$Y$61="Baja",'Mapa final'!$AA$61="Catastrófico"),CONCATENATE("R9C",'Mapa final'!$O$61),"")</f>
        <v/>
      </c>
      <c r="AL44" s="42" t="str">
        <f>IF(AND('Mapa final'!$Y$62="Baja",'Mapa final'!$AA$62="Catastrófico"),CONCATENATE("R9C",'Mapa final'!$O$62),"")</f>
        <v/>
      </c>
      <c r="AM44" s="43" t="str">
        <f>IF(AND('Mapa final'!$Y$63="Baja",'Mapa final'!$AA$63="Catastrófico"),CONCATENATE("R9C",'Mapa final'!$O$63),"")</f>
        <v/>
      </c>
      <c r="AN44" s="70"/>
      <c r="AO44" s="676"/>
      <c r="AP44" s="677"/>
      <c r="AQ44" s="677"/>
      <c r="AR44" s="677"/>
      <c r="AS44" s="677"/>
      <c r="AT44" s="678"/>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4">
      <c r="A45" s="70"/>
      <c r="B45" s="603"/>
      <c r="C45" s="603"/>
      <c r="D45" s="604"/>
      <c r="E45" s="647"/>
      <c r="F45" s="648"/>
      <c r="G45" s="648"/>
      <c r="H45" s="648"/>
      <c r="I45" s="648"/>
      <c r="J45" s="66" t="str">
        <f>IF(AND('Mapa final'!$Y$64="Baja",'Mapa final'!$AA$64="Leve"),CONCATENATE("R10C",'Mapa final'!$O$64),"")</f>
        <v/>
      </c>
      <c r="K45" s="67" t="str">
        <f>IF(AND('Mapa final'!$Y$65="Baja",'Mapa final'!$AA$65="Leve"),CONCATENATE("R10C",'Mapa final'!$O$65),"")</f>
        <v/>
      </c>
      <c r="L45" s="67" t="str">
        <f>IF(AND('Mapa final'!$Y$66="Baja",'Mapa final'!$AA$66="Leve"),CONCATENATE("R10C",'Mapa final'!$O$66),"")</f>
        <v/>
      </c>
      <c r="M45" s="67" t="str">
        <f>IF(AND('Mapa final'!$Y$67="Baja",'Mapa final'!$AA$67="Leve"),CONCATENATE("R10C",'Mapa final'!$O$67),"")</f>
        <v/>
      </c>
      <c r="N45" s="67" t="str">
        <f>IF(AND('Mapa final'!$Y$68="Baja",'Mapa final'!$AA$68="Leve"),CONCATENATE("R10C",'Mapa final'!$O$68),"")</f>
        <v/>
      </c>
      <c r="O45" s="68" t="str">
        <f>IF(AND('Mapa final'!$Y$69="Baja",'Mapa final'!$AA$69="Leve"),CONCATENATE("R10C",'Mapa final'!$O$69),"")</f>
        <v/>
      </c>
      <c r="P45" s="54" t="str">
        <f>IF(AND('Mapa final'!$Y$64="Baja",'Mapa final'!$AA$64="Menor"),CONCATENATE("R10C",'Mapa final'!$O$64),"")</f>
        <v/>
      </c>
      <c r="Q45" s="55" t="str">
        <f>IF(AND('Mapa final'!$Y$65="Baja",'Mapa final'!$AA$65="Menor"),CONCATENATE("R10C",'Mapa final'!$O$65),"")</f>
        <v/>
      </c>
      <c r="R45" s="55" t="str">
        <f>IF(AND('Mapa final'!$Y$66="Baja",'Mapa final'!$AA$66="Menor"),CONCATENATE("R10C",'Mapa final'!$O$66),"")</f>
        <v/>
      </c>
      <c r="S45" s="55" t="str">
        <f>IF(AND('Mapa final'!$Y$67="Baja",'Mapa final'!$AA$67="Menor"),CONCATENATE("R10C",'Mapa final'!$O$67),"")</f>
        <v/>
      </c>
      <c r="T45" s="55" t="str">
        <f>IF(AND('Mapa final'!$Y$68="Baja",'Mapa final'!$AA$68="Menor"),CONCATENATE("R10C",'Mapa final'!$O$68),"")</f>
        <v/>
      </c>
      <c r="U45" s="56" t="str">
        <f>IF(AND('Mapa final'!$Y$69="Baja",'Mapa final'!$AA$69="Menor"),CONCATENATE("R10C",'Mapa final'!$O$69),"")</f>
        <v/>
      </c>
      <c r="V45" s="57" t="str">
        <f>IF(AND('Mapa final'!$Y$64="Baja",'Mapa final'!$AA$64="Moderado"),CONCATENATE("R10C",'Mapa final'!$O$64),"")</f>
        <v/>
      </c>
      <c r="W45" s="58" t="str">
        <f>IF(AND('Mapa final'!$Y$65="Baja",'Mapa final'!$AA$65="Moderado"),CONCATENATE("R10C",'Mapa final'!$O$65),"")</f>
        <v/>
      </c>
      <c r="X45" s="58" t="str">
        <f>IF(AND('Mapa final'!$Y$66="Baja",'Mapa final'!$AA$66="Moderado"),CONCATENATE("R10C",'Mapa final'!$O$66),"")</f>
        <v/>
      </c>
      <c r="Y45" s="58" t="str">
        <f>IF(AND('Mapa final'!$Y$67="Baja",'Mapa final'!$AA$67="Moderado"),CONCATENATE("R10C",'Mapa final'!$O$67),"")</f>
        <v/>
      </c>
      <c r="Z45" s="58" t="str">
        <f>IF(AND('Mapa final'!$Y$68="Baja",'Mapa final'!$AA$68="Moderado"),CONCATENATE("R10C",'Mapa final'!$O$68),"")</f>
        <v/>
      </c>
      <c r="AA45" s="59" t="str">
        <f>IF(AND('Mapa final'!$Y$69="Baja",'Mapa final'!$AA$69="Moderado"),CONCATENATE("R10C",'Mapa final'!$O$69),"")</f>
        <v/>
      </c>
      <c r="AB45" s="45" t="str">
        <f>IF(AND('Mapa final'!$Y$64="Baja",'Mapa final'!$AA$64="Mayor"),CONCATENATE("R10C",'Mapa final'!$O$64),"")</f>
        <v/>
      </c>
      <c r="AC45" s="46" t="str">
        <f>IF(AND('Mapa final'!$Y$65="Baja",'Mapa final'!$AA$65="Mayor"),CONCATENATE("R10C",'Mapa final'!$O$65),"")</f>
        <v/>
      </c>
      <c r="AD45" s="46" t="str">
        <f>IF(AND('Mapa final'!$Y$66="Baja",'Mapa final'!$AA$66="Mayor"),CONCATENATE("R10C",'Mapa final'!$O$66),"")</f>
        <v/>
      </c>
      <c r="AE45" s="46" t="str">
        <f>IF(AND('Mapa final'!$Y$67="Baja",'Mapa final'!$AA$67="Mayor"),CONCATENATE("R10C",'Mapa final'!$O$67),"")</f>
        <v/>
      </c>
      <c r="AF45" s="46" t="str">
        <f>IF(AND('Mapa final'!$Y$68="Baja",'Mapa final'!$AA$68="Mayor"),CONCATENATE("R10C",'Mapa final'!$O$68),"")</f>
        <v/>
      </c>
      <c r="AG45" s="47" t="str">
        <f>IF(AND('Mapa final'!$Y$69="Baja",'Mapa final'!$AA$69="Mayor"),CONCATENATE("R10C",'Mapa final'!$O$69),"")</f>
        <v/>
      </c>
      <c r="AH45" s="48" t="str">
        <f>IF(AND('Mapa final'!$Y$64="Baja",'Mapa final'!$AA$64="Catastrófico"),CONCATENATE("R10C",'Mapa final'!$O$64),"")</f>
        <v/>
      </c>
      <c r="AI45" s="49" t="str">
        <f>IF(AND('Mapa final'!$Y$65="Baja",'Mapa final'!$AA$65="Catastrófico"),CONCATENATE("R10C",'Mapa final'!$O$65),"")</f>
        <v/>
      </c>
      <c r="AJ45" s="49" t="str">
        <f>IF(AND('Mapa final'!$Y$66="Baja",'Mapa final'!$AA$66="Catastrófico"),CONCATENATE("R10C",'Mapa final'!$O$66),"")</f>
        <v/>
      </c>
      <c r="AK45" s="49" t="str">
        <f>IF(AND('Mapa final'!$Y$67="Baja",'Mapa final'!$AA$67="Catastrófico"),CONCATENATE("R10C",'Mapa final'!$O$67),"")</f>
        <v/>
      </c>
      <c r="AL45" s="49" t="str">
        <f>IF(AND('Mapa final'!$Y$68="Baja",'Mapa final'!$AA$68="Catastrófico"),CONCATENATE("R10C",'Mapa final'!$O$68),"")</f>
        <v/>
      </c>
      <c r="AM45" s="50" t="str">
        <f>IF(AND('Mapa final'!$Y$69="Baja",'Mapa final'!$AA$69="Catastrófico"),CONCATENATE("R10C",'Mapa final'!$O$69),"")</f>
        <v/>
      </c>
      <c r="AN45" s="70"/>
      <c r="AO45" s="679"/>
      <c r="AP45" s="680"/>
      <c r="AQ45" s="680"/>
      <c r="AR45" s="680"/>
      <c r="AS45" s="680"/>
      <c r="AT45" s="681"/>
    </row>
    <row r="46" spans="1:80" ht="46.5" customHeight="1" x14ac:dyDescent="0.55000000000000004">
      <c r="A46" s="70"/>
      <c r="B46" s="603"/>
      <c r="C46" s="603"/>
      <c r="D46" s="604"/>
      <c r="E46" s="641" t="s">
        <v>110</v>
      </c>
      <c r="F46" s="642"/>
      <c r="G46" s="642"/>
      <c r="H46" s="642"/>
      <c r="I46" s="643"/>
      <c r="J46" s="60" t="str">
        <f>IF(AND('Mapa final'!$Y$10="Muy Baja",'Mapa final'!$AA$10="Leve"),CONCATENATE("R1C",'Mapa final'!$O$10),"")</f>
        <v/>
      </c>
      <c r="K46" s="61" t="str">
        <f>IF(AND('Mapa final'!$Y$11="Muy Baja",'Mapa final'!$AA$11="Leve"),CONCATENATE("R1C",'Mapa final'!$O$11),"")</f>
        <v/>
      </c>
      <c r="L46" s="61" t="str">
        <f>IF(AND('Mapa final'!$Y$12="Muy Baja",'Mapa final'!$AA$12="Leve"),CONCATENATE("R1C",'Mapa final'!$O$12),"")</f>
        <v/>
      </c>
      <c r="M46" s="61" t="str">
        <f>IF(AND('Mapa final'!$Y$13="Muy Baja",'Mapa final'!$AA$13="Leve"),CONCATENATE("R1C",'Mapa final'!$O$13),"")</f>
        <v/>
      </c>
      <c r="N46" s="61" t="str">
        <f>IF(AND('Mapa final'!$Y$14="Muy Baja",'Mapa final'!$AA$14="Leve"),CONCATENATE("R1C",'Mapa final'!$O$14),"")</f>
        <v/>
      </c>
      <c r="O46" s="62" t="str">
        <f>IF(AND('Mapa final'!$Y$15="Muy Baja",'Mapa final'!$AA$15="Leve"),CONCATENATE("R1C",'Mapa final'!$O$15),"")</f>
        <v/>
      </c>
      <c r="P46" s="60" t="str">
        <f>IF(AND('Mapa final'!$Y$10="Muy Baja",'Mapa final'!$AA$10="Menor"),CONCATENATE("R1C",'Mapa final'!$O$10),"")</f>
        <v/>
      </c>
      <c r="Q46" s="61" t="str">
        <f>IF(AND('Mapa final'!$Y$11="Muy Baja",'Mapa final'!$AA$11="Menor"),CONCATENATE("R1C",'Mapa final'!$O$11),"")</f>
        <v/>
      </c>
      <c r="R46" s="61" t="str">
        <f>IF(AND('Mapa final'!$Y$12="Muy Baja",'Mapa final'!$AA$12="Menor"),CONCATENATE("R1C",'Mapa final'!$O$12),"")</f>
        <v/>
      </c>
      <c r="S46" s="61" t="str">
        <f>IF(AND('Mapa final'!$Y$13="Muy Baja",'Mapa final'!$AA$13="Menor"),CONCATENATE("R1C",'Mapa final'!$O$13),"")</f>
        <v/>
      </c>
      <c r="T46" s="61" t="str">
        <f>IF(AND('Mapa final'!$Y$14="Muy Baja",'Mapa final'!$AA$14="Menor"),CONCATENATE("R1C",'Mapa final'!$O$14),"")</f>
        <v/>
      </c>
      <c r="U46" s="62" t="str">
        <f>IF(AND('Mapa final'!$Y$15="Muy Baja",'Mapa final'!$AA$15="Menor"),CONCATENATE("R1C",'Mapa final'!$O$15),"")</f>
        <v/>
      </c>
      <c r="V46" s="51" t="str">
        <f>IF(AND('Mapa final'!$Y$10="Muy Baja",'Mapa final'!$AA$10="Moderado"),CONCATENATE("R1C",'Mapa final'!$O$10),"")</f>
        <v/>
      </c>
      <c r="W46" s="69" t="str">
        <f>IF(AND('Mapa final'!$Y$11="Muy Baja",'Mapa final'!$AA$11="Moderado"),CONCATENATE("R1C",'Mapa final'!$O$11),"")</f>
        <v/>
      </c>
      <c r="X46" s="52" t="str">
        <f>IF(AND('Mapa final'!$Y$12="Muy Baja",'Mapa final'!$AA$12="Moderado"),CONCATENATE("R1C",'Mapa final'!$O$12),"")</f>
        <v/>
      </c>
      <c r="Y46" s="52" t="str">
        <f>IF(AND('Mapa final'!$Y$13="Muy Baja",'Mapa final'!$AA$13="Moderado"),CONCATENATE("R1C",'Mapa final'!$O$13),"")</f>
        <v/>
      </c>
      <c r="Z46" s="52" t="str">
        <f>IF(AND('Mapa final'!$Y$14="Muy Baja",'Mapa final'!$AA$14="Moderado"),CONCATENATE("R1C",'Mapa final'!$O$14),"")</f>
        <v/>
      </c>
      <c r="AA46" s="53" t="str">
        <f>IF(AND('Mapa final'!$Y$15="Muy Baja",'Mapa final'!$AA$15="Moderado"),CONCATENATE("R1C",'Mapa final'!$O$15),"")</f>
        <v/>
      </c>
      <c r="AB46" s="32" t="str">
        <f>IF(AND('Mapa final'!$Y$10="Muy Baja",'Mapa final'!$AA$10="Mayor"),CONCATENATE("R1C",'Mapa final'!$O$10),"")</f>
        <v/>
      </c>
      <c r="AC46" s="33" t="str">
        <f>IF(AND('Mapa final'!$Y$11="Muy Baja",'Mapa final'!$AA$11="Mayor"),CONCATENATE("R1C",'Mapa final'!$O$11),"")</f>
        <v/>
      </c>
      <c r="AD46" s="33" t="str">
        <f>IF(AND('Mapa final'!$Y$12="Muy Baja",'Mapa final'!$AA$12="Mayor"),CONCATENATE("R1C",'Mapa final'!$O$12),"")</f>
        <v/>
      </c>
      <c r="AE46" s="33" t="str">
        <f>IF(AND('Mapa final'!$Y$13="Muy Baja",'Mapa final'!$AA$13="Mayor"),CONCATENATE("R1C",'Mapa final'!$O$13),"")</f>
        <v/>
      </c>
      <c r="AF46" s="33" t="str">
        <f>IF(AND('Mapa final'!$Y$14="Muy Baja",'Mapa final'!$AA$14="Mayor"),CONCATENATE("R1C",'Mapa final'!$O$14),"")</f>
        <v/>
      </c>
      <c r="AG46" s="34" t="str">
        <f>IF(AND('Mapa final'!$Y$15="Muy Baja",'Mapa final'!$AA$15="Mayor"),CONCATENATE("R1C",'Mapa final'!$O$15),"")</f>
        <v/>
      </c>
      <c r="AH46" s="35" t="str">
        <f>IF(AND('Mapa final'!$Y$10="Muy Baja",'Mapa final'!$AA$10="Catastrófico"),CONCATENATE("R1C",'Mapa final'!$O$10),"")</f>
        <v/>
      </c>
      <c r="AI46" s="36" t="str">
        <f>IF(AND('Mapa final'!$Y$11="Muy Baja",'Mapa final'!$AA$11="Catastrófico"),CONCATENATE("R1C",'Mapa final'!$O$11),"")</f>
        <v/>
      </c>
      <c r="AJ46" s="36" t="str">
        <f>IF(AND('Mapa final'!$Y$12="Muy Baja",'Mapa final'!$AA$12="Catastrófico"),CONCATENATE("R1C",'Mapa final'!$O$12),"")</f>
        <v/>
      </c>
      <c r="AK46" s="36" t="str">
        <f>IF(AND('Mapa final'!$Y$13="Muy Baja",'Mapa final'!$AA$13="Catastrófico"),CONCATENATE("R1C",'Mapa final'!$O$13),"")</f>
        <v/>
      </c>
      <c r="AL46" s="36" t="str">
        <f>IF(AND('Mapa final'!$Y$14="Muy Baja",'Mapa final'!$AA$14="Catastrófico"),CONCATENATE("R1C",'Mapa final'!$O$14),"")</f>
        <v/>
      </c>
      <c r="AM46" s="37" t="str">
        <f>IF(AND('Mapa final'!$Y$15="Muy Baja",'Mapa final'!$AA$15="Catastrófico"),CONCATENATE("R1C",'Mapa final'!$O$15),"")</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46.5" customHeight="1" x14ac:dyDescent="0.35">
      <c r="A47" s="70"/>
      <c r="B47" s="603"/>
      <c r="C47" s="603"/>
      <c r="D47" s="604"/>
      <c r="E47" s="660"/>
      <c r="F47" s="661"/>
      <c r="G47" s="661"/>
      <c r="H47" s="661"/>
      <c r="I47" s="646"/>
      <c r="J47" s="63" t="str">
        <f>IF(AND('Mapa final'!$Y$16="Muy Baja",'Mapa final'!$AA$16="Leve"),CONCATENATE("R2C",'Mapa final'!$O$16),"")</f>
        <v/>
      </c>
      <c r="K47" s="64" t="str">
        <f>IF(AND('Mapa final'!$Y$17="Muy Baja",'Mapa final'!$AA$17="Leve"),CONCATENATE("R2C",'Mapa final'!$O$17),"")</f>
        <v/>
      </c>
      <c r="L47" s="64" t="str">
        <f>IF(AND('Mapa final'!$Y$18="Muy Baja",'Mapa final'!$AA$18="Leve"),CONCATENATE("R2C",'Mapa final'!$O$18),"")</f>
        <v/>
      </c>
      <c r="M47" s="64" t="str">
        <f>IF(AND('Mapa final'!$Y$19="Muy Baja",'Mapa final'!$AA$19="Leve"),CONCATENATE("R2C",'Mapa final'!$O$19),"")</f>
        <v/>
      </c>
      <c r="N47" s="64" t="str">
        <f>IF(AND('Mapa final'!$Y$20="Muy Baja",'Mapa final'!$AA$20="Leve"),CONCATENATE("R2C",'Mapa final'!$O$20),"")</f>
        <v/>
      </c>
      <c r="O47" s="65" t="str">
        <f>IF(AND('Mapa final'!$Y$21="Muy Baja",'Mapa final'!$AA$21="Leve"),CONCATENATE("R2C",'Mapa final'!$O$21),"")</f>
        <v/>
      </c>
      <c r="P47" s="63" t="str">
        <f>IF(AND('Mapa final'!$Y$16="Muy Baja",'Mapa final'!$AA$16="Menor"),CONCATENATE("R2C",'Mapa final'!$O$16),"")</f>
        <v/>
      </c>
      <c r="Q47" s="64" t="str">
        <f>IF(AND('Mapa final'!$Y$17="Muy Baja",'Mapa final'!$AA$17="Menor"),CONCATENATE("R2C",'Mapa final'!$O$17),"")</f>
        <v/>
      </c>
      <c r="R47" s="64" t="str">
        <f>IF(AND('Mapa final'!$Y$18="Muy Baja",'Mapa final'!$AA$18="Menor"),CONCATENATE("R2C",'Mapa final'!$O$18),"")</f>
        <v/>
      </c>
      <c r="S47" s="64" t="str">
        <f>IF(AND('Mapa final'!$Y$19="Muy Baja",'Mapa final'!$AA$19="Menor"),CONCATENATE("R2C",'Mapa final'!$O$19),"")</f>
        <v/>
      </c>
      <c r="T47" s="64" t="str">
        <f>IF(AND('Mapa final'!$Y$20="Muy Baja",'Mapa final'!$AA$20="Menor"),CONCATENATE("R2C",'Mapa final'!$O$20),"")</f>
        <v/>
      </c>
      <c r="U47" s="65" t="str">
        <f>IF(AND('Mapa final'!$Y$21="Muy Baja",'Mapa final'!$AA$21="Menor"),CONCATENATE("R2C",'Mapa final'!$O$21),"")</f>
        <v/>
      </c>
      <c r="V47" s="54" t="str">
        <f>IF(AND('Mapa final'!$Y$16="Muy Baja",'Mapa final'!$AA$16="Moderado"),CONCATENATE("R2C",'Mapa final'!$O$16),"")</f>
        <v/>
      </c>
      <c r="W47" s="55" t="str">
        <f>IF(AND('Mapa final'!$Y$17="Muy Baja",'Mapa final'!$AA$17="Moderado"),CONCATENATE("R2C",'Mapa final'!$O$17),"")</f>
        <v/>
      </c>
      <c r="X47" s="55" t="str">
        <f>IF(AND('Mapa final'!$Y$18="Muy Baja",'Mapa final'!$AA$18="Moderado"),CONCATENATE("R2C",'Mapa final'!$O$18),"")</f>
        <v/>
      </c>
      <c r="Y47" s="55" t="str">
        <f>IF(AND('Mapa final'!$Y$19="Muy Baja",'Mapa final'!$AA$19="Moderado"),CONCATENATE("R2C",'Mapa final'!$O$19),"")</f>
        <v/>
      </c>
      <c r="Z47" s="55" t="str">
        <f>IF(AND('Mapa final'!$Y$20="Muy Baja",'Mapa final'!$AA$20="Moderado"),CONCATENATE("R2C",'Mapa final'!$O$20),"")</f>
        <v/>
      </c>
      <c r="AA47" s="56" t="str">
        <f>IF(AND('Mapa final'!$Y$21="Muy Baja",'Mapa final'!$AA$21="Moderado"),CONCATENATE("R2C",'Mapa final'!$O$21),"")</f>
        <v/>
      </c>
      <c r="AB47" s="38" t="str">
        <f>IF(AND('Mapa final'!$Y$16="Muy Baja",'Mapa final'!$AA$16="Mayor"),CONCATENATE("R2C",'Mapa final'!$O$16),"")</f>
        <v/>
      </c>
      <c r="AC47" s="39" t="str">
        <f>IF(AND('Mapa final'!$Y$17="Muy Baja",'Mapa final'!$AA$17="Mayor"),CONCATENATE("R2C",'Mapa final'!$O$17),"")</f>
        <v/>
      </c>
      <c r="AD47" s="39" t="str">
        <f>IF(AND('Mapa final'!$Y$18="Muy Baja",'Mapa final'!$AA$18="Mayor"),CONCATENATE("R2C",'Mapa final'!$O$18),"")</f>
        <v/>
      </c>
      <c r="AE47" s="39" t="str">
        <f>IF(AND('Mapa final'!$Y$19="Muy Baja",'Mapa final'!$AA$19="Mayor"),CONCATENATE("R2C",'Mapa final'!$O$19),"")</f>
        <v/>
      </c>
      <c r="AF47" s="39" t="str">
        <f>IF(AND('Mapa final'!$Y$20="Muy Baja",'Mapa final'!$AA$20="Mayor"),CONCATENATE("R2C",'Mapa final'!$O$20),"")</f>
        <v/>
      </c>
      <c r="AG47" s="40" t="str">
        <f>IF(AND('Mapa final'!$Y$21="Muy Baja",'Mapa final'!$AA$21="Mayor"),CONCATENATE("R2C",'Mapa final'!$O$21),"")</f>
        <v/>
      </c>
      <c r="AH47" s="41" t="str">
        <f>IF(AND('Mapa final'!$Y$16="Muy Baja",'Mapa final'!$AA$16="Catastrófico"),CONCATENATE("R2C",'Mapa final'!$O$16),"")</f>
        <v/>
      </c>
      <c r="AI47" s="42" t="str">
        <f>IF(AND('Mapa final'!$Y$17="Muy Baja",'Mapa final'!$AA$17="Catastrófico"),CONCATENATE("R2C",'Mapa final'!$O$17),"")</f>
        <v/>
      </c>
      <c r="AJ47" s="42" t="str">
        <f>IF(AND('Mapa final'!$Y$18="Muy Baja",'Mapa final'!$AA$18="Catastrófico"),CONCATENATE("R2C",'Mapa final'!$O$18),"")</f>
        <v/>
      </c>
      <c r="AK47" s="42" t="str">
        <f>IF(AND('Mapa final'!$Y$19="Muy Baja",'Mapa final'!$AA$19="Catastrófico"),CONCATENATE("R2C",'Mapa final'!$O$19),"")</f>
        <v/>
      </c>
      <c r="AL47" s="42" t="str">
        <f>IF(AND('Mapa final'!$Y$20="Muy Baja",'Mapa final'!$AA$20="Catastrófico"),CONCATENATE("R2C",'Mapa final'!$O$20),"")</f>
        <v/>
      </c>
      <c r="AM47" s="43" t="str">
        <f>IF(AND('Mapa final'!$Y$21="Muy Baja",'Mapa final'!$AA$21="Catastrófico"),CONCATENATE("R2C",'Mapa final'!$O$21),"")</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35">
      <c r="A48" s="70"/>
      <c r="B48" s="603"/>
      <c r="C48" s="603"/>
      <c r="D48" s="604"/>
      <c r="E48" s="660"/>
      <c r="F48" s="661"/>
      <c r="G48" s="661"/>
      <c r="H48" s="661"/>
      <c r="I48" s="646"/>
      <c r="J48" s="63" t="str">
        <f>IF(AND('Mapa final'!$Y$22="Muy Baja",'Mapa final'!$AA$22="Leve"),CONCATENATE("R3C",'Mapa final'!$O$22),"")</f>
        <v/>
      </c>
      <c r="K48" s="64" t="str">
        <f>IF(AND('Mapa final'!$Y$23="Muy Baja",'Mapa final'!$AA$23="Leve"),CONCATENATE("R3C",'Mapa final'!$O$23),"")</f>
        <v/>
      </c>
      <c r="L48" s="64" t="str">
        <f>IF(AND('Mapa final'!$Y$24="Muy Baja",'Mapa final'!$AA$24="Leve"),CONCATENATE("R3C",'Mapa final'!$O$24),"")</f>
        <v/>
      </c>
      <c r="M48" s="64" t="str">
        <f>IF(AND('Mapa final'!$Y$25="Muy Baja",'Mapa final'!$AA$25="Leve"),CONCATENATE("R3C",'Mapa final'!$O$25),"")</f>
        <v/>
      </c>
      <c r="N48" s="64" t="str">
        <f>IF(AND('Mapa final'!$Y$26="Muy Baja",'Mapa final'!$AA$26="Leve"),CONCATENATE("R3C",'Mapa final'!$O$26),"")</f>
        <v/>
      </c>
      <c r="O48" s="65" t="str">
        <f>IF(AND('Mapa final'!$Y$27="Muy Baja",'Mapa final'!$AA$27="Leve"),CONCATENATE("R3C",'Mapa final'!$O$27),"")</f>
        <v/>
      </c>
      <c r="P48" s="63" t="str">
        <f>IF(AND('Mapa final'!$Y$22="Muy Baja",'Mapa final'!$AA$22="Menor"),CONCATENATE("R3C",'Mapa final'!$O$22),"")</f>
        <v/>
      </c>
      <c r="Q48" s="64" t="str">
        <f>IF(AND('Mapa final'!$Y$23="Muy Baja",'Mapa final'!$AA$23="Menor"),CONCATENATE("R3C",'Mapa final'!$O$23),"")</f>
        <v/>
      </c>
      <c r="R48" s="64" t="str">
        <f>IF(AND('Mapa final'!$Y$24="Muy Baja",'Mapa final'!$AA$24="Menor"),CONCATENATE("R3C",'Mapa final'!$O$24),"")</f>
        <v/>
      </c>
      <c r="S48" s="64" t="str">
        <f>IF(AND('Mapa final'!$Y$25="Muy Baja",'Mapa final'!$AA$25="Menor"),CONCATENATE("R3C",'Mapa final'!$O$25),"")</f>
        <v/>
      </c>
      <c r="T48" s="64" t="str">
        <f>IF(AND('Mapa final'!$Y$26="Muy Baja",'Mapa final'!$AA$26="Menor"),CONCATENATE("R3C",'Mapa final'!$O$26),"")</f>
        <v/>
      </c>
      <c r="U48" s="65" t="str">
        <f>IF(AND('Mapa final'!$Y$27="Muy Baja",'Mapa final'!$AA$27="Menor"),CONCATENATE("R3C",'Mapa final'!$O$27),"")</f>
        <v/>
      </c>
      <c r="V48" s="54" t="str">
        <f>IF(AND('Mapa final'!$Y$22="Muy Baja",'Mapa final'!$AA$22="Moderado"),CONCATENATE("R3C",'Mapa final'!$O$22),"")</f>
        <v/>
      </c>
      <c r="W48" s="55" t="str">
        <f>IF(AND('Mapa final'!$Y$23="Muy Baja",'Mapa final'!$AA$23="Moderado"),CONCATENATE("R3C",'Mapa final'!$O$23),"")</f>
        <v/>
      </c>
      <c r="X48" s="55" t="str">
        <f>IF(AND('Mapa final'!$Y$24="Muy Baja",'Mapa final'!$AA$24="Moderado"),CONCATENATE("R3C",'Mapa final'!$O$24),"")</f>
        <v/>
      </c>
      <c r="Y48" s="55" t="str">
        <f>IF(AND('Mapa final'!$Y$25="Muy Baja",'Mapa final'!$AA$25="Moderado"),CONCATENATE("R3C",'Mapa final'!$O$25),"")</f>
        <v/>
      </c>
      <c r="Z48" s="55" t="str">
        <f>IF(AND('Mapa final'!$Y$26="Muy Baja",'Mapa final'!$AA$26="Moderado"),CONCATENATE("R3C",'Mapa final'!$O$26),"")</f>
        <v/>
      </c>
      <c r="AA48" s="56" t="str">
        <f>IF(AND('Mapa final'!$Y$27="Muy Baja",'Mapa final'!$AA$27="Moderado"),CONCATENATE("R3C",'Mapa final'!$O$27),"")</f>
        <v/>
      </c>
      <c r="AB48" s="38" t="str">
        <f>IF(AND('Mapa final'!$Y$22="Muy Baja",'Mapa final'!$AA$22="Mayor"),CONCATENATE("R3C",'Mapa final'!$O$22),"")</f>
        <v/>
      </c>
      <c r="AC48" s="39" t="str">
        <f>IF(AND('Mapa final'!$Y$23="Muy Baja",'Mapa final'!$AA$23="Mayor"),CONCATENATE("R3C",'Mapa final'!$O$23),"")</f>
        <v/>
      </c>
      <c r="AD48" s="39" t="str">
        <f>IF(AND('Mapa final'!$Y$24="Muy Baja",'Mapa final'!$AA$24="Mayor"),CONCATENATE("R3C",'Mapa final'!$O$24),"")</f>
        <v/>
      </c>
      <c r="AE48" s="39" t="str">
        <f>IF(AND('Mapa final'!$Y$25="Muy Baja",'Mapa final'!$AA$25="Mayor"),CONCATENATE("R3C",'Mapa final'!$O$25),"")</f>
        <v/>
      </c>
      <c r="AF48" s="39" t="str">
        <f>IF(AND('Mapa final'!$Y$26="Muy Baja",'Mapa final'!$AA$26="Mayor"),CONCATENATE("R3C",'Mapa final'!$O$26),"")</f>
        <v/>
      </c>
      <c r="AG48" s="40" t="str">
        <f>IF(AND('Mapa final'!$Y$27="Muy Baja",'Mapa final'!$AA$27="Mayor"),CONCATENATE("R3C",'Mapa final'!$O$27),"")</f>
        <v/>
      </c>
      <c r="AH48" s="41" t="str">
        <f>IF(AND('Mapa final'!$Y$22="Muy Baja",'Mapa final'!$AA$22="Catastrófico"),CONCATENATE("R3C",'Mapa final'!$O$22),"")</f>
        <v/>
      </c>
      <c r="AI48" s="42" t="str">
        <f>IF(AND('Mapa final'!$Y$23="Muy Baja",'Mapa final'!$AA$23="Catastrófico"),CONCATENATE("R3C",'Mapa final'!$O$23),"")</f>
        <v/>
      </c>
      <c r="AJ48" s="42" t="str">
        <f>IF(AND('Mapa final'!$Y$24="Muy Baja",'Mapa final'!$AA$24="Catastrófico"),CONCATENATE("R3C",'Mapa final'!$O$24),"")</f>
        <v/>
      </c>
      <c r="AK48" s="42" t="str">
        <f>IF(AND('Mapa final'!$Y$25="Muy Baja",'Mapa final'!$AA$25="Catastrófico"),CONCATENATE("R3C",'Mapa final'!$O$25),"")</f>
        <v/>
      </c>
      <c r="AL48" s="42" t="str">
        <f>IF(AND('Mapa final'!$Y$26="Muy Baja",'Mapa final'!$AA$26="Catastrófico"),CONCATENATE("R3C",'Mapa final'!$O$26),"")</f>
        <v/>
      </c>
      <c r="AM48" s="43" t="str">
        <f>IF(AND('Mapa final'!$Y$27="Muy Baja",'Mapa final'!$AA$27="Catastrófico"),CONCATENATE("R3C",'Mapa final'!$O$27),"")</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35">
      <c r="A49" s="70"/>
      <c r="B49" s="603"/>
      <c r="C49" s="603"/>
      <c r="D49" s="604"/>
      <c r="E49" s="644"/>
      <c r="F49" s="645"/>
      <c r="G49" s="645"/>
      <c r="H49" s="645"/>
      <c r="I49" s="646"/>
      <c r="J49" s="63" t="str">
        <f>IF(AND('Mapa final'!$Y$28="Muy Baja",'Mapa final'!$AA$28="Leve"),CONCATENATE("R4C",'Mapa final'!$O$28),"")</f>
        <v/>
      </c>
      <c r="K49" s="64" t="str">
        <f>IF(AND('Mapa final'!$Y$29="Muy Baja",'Mapa final'!$AA$29="Leve"),CONCATENATE("R4C",'Mapa final'!$O$29),"")</f>
        <v/>
      </c>
      <c r="L49" s="64" t="str">
        <f>IF(AND('Mapa final'!$Y$30="Muy Baja",'Mapa final'!$AA$30="Leve"),CONCATENATE("R4C",'Mapa final'!$O$30),"")</f>
        <v/>
      </c>
      <c r="M49" s="64" t="str">
        <f>IF(AND('Mapa final'!$Y$31="Muy Baja",'Mapa final'!$AA$31="Leve"),CONCATENATE("R4C",'Mapa final'!$O$31),"")</f>
        <v/>
      </c>
      <c r="N49" s="64" t="str">
        <f>IF(AND('Mapa final'!$Y$32="Muy Baja",'Mapa final'!$AA$32="Leve"),CONCATENATE("R4C",'Mapa final'!$O$32),"")</f>
        <v/>
      </c>
      <c r="O49" s="65" t="str">
        <f>IF(AND('Mapa final'!$Y$33="Muy Baja",'Mapa final'!$AA$33="Leve"),CONCATENATE("R4C",'Mapa final'!$O$33),"")</f>
        <v/>
      </c>
      <c r="P49" s="63" t="str">
        <f>IF(AND('Mapa final'!$Y$28="Muy Baja",'Mapa final'!$AA$28="Menor"),CONCATENATE("R4C",'Mapa final'!$O$28),"")</f>
        <v/>
      </c>
      <c r="Q49" s="64" t="str">
        <f>IF(AND('Mapa final'!$Y$29="Muy Baja",'Mapa final'!$AA$29="Menor"),CONCATENATE("R4C",'Mapa final'!$O$29),"")</f>
        <v/>
      </c>
      <c r="R49" s="64" t="str">
        <f>IF(AND('Mapa final'!$Y$30="Muy Baja",'Mapa final'!$AA$30="Menor"),CONCATENATE("R4C",'Mapa final'!$O$30),"")</f>
        <v/>
      </c>
      <c r="S49" s="64" t="str">
        <f>IF(AND('Mapa final'!$Y$31="Muy Baja",'Mapa final'!$AA$31="Menor"),CONCATENATE("R4C",'Mapa final'!$O$31),"")</f>
        <v/>
      </c>
      <c r="T49" s="64" t="str">
        <f>IF(AND('Mapa final'!$Y$32="Muy Baja",'Mapa final'!$AA$32="Menor"),CONCATENATE("R4C",'Mapa final'!$O$32),"")</f>
        <v/>
      </c>
      <c r="U49" s="65" t="str">
        <f>IF(AND('Mapa final'!$Y$33="Muy Baja",'Mapa final'!$AA$33="Menor"),CONCATENATE("R4C",'Mapa final'!$O$33),"")</f>
        <v/>
      </c>
      <c r="V49" s="54" t="str">
        <f>IF(AND('Mapa final'!$Y$28="Muy Baja",'Mapa final'!$AA$28="Moderado"),CONCATENATE("R4C",'Mapa final'!$O$28),"")</f>
        <v/>
      </c>
      <c r="W49" s="55" t="str">
        <f>IF(AND('Mapa final'!$Y$29="Muy Baja",'Mapa final'!$AA$29="Moderado"),CONCATENATE("R4C",'Mapa final'!$O$29),"")</f>
        <v/>
      </c>
      <c r="X49" s="55" t="str">
        <f>IF(AND('Mapa final'!$Y$30="Muy Baja",'Mapa final'!$AA$30="Moderado"),CONCATENATE("R4C",'Mapa final'!$O$30),"")</f>
        <v/>
      </c>
      <c r="Y49" s="55" t="str">
        <f>IF(AND('Mapa final'!$Y$31="Muy Baja",'Mapa final'!$AA$31="Moderado"),CONCATENATE("R4C",'Mapa final'!$O$31),"")</f>
        <v/>
      </c>
      <c r="Z49" s="55" t="str">
        <f>IF(AND('Mapa final'!$Y$32="Muy Baja",'Mapa final'!$AA$32="Moderado"),CONCATENATE("R4C",'Mapa final'!$O$32),"")</f>
        <v/>
      </c>
      <c r="AA49" s="56" t="str">
        <f>IF(AND('Mapa final'!$Y$33="Muy Baja",'Mapa final'!$AA$33="Moderado"),CONCATENATE("R4C",'Mapa final'!$O$33),"")</f>
        <v/>
      </c>
      <c r="AB49" s="38" t="str">
        <f>IF(AND('Mapa final'!$Y$28="Muy Baja",'Mapa final'!$AA$28="Mayor"),CONCATENATE("R4C",'Mapa final'!$O$28),"")</f>
        <v/>
      </c>
      <c r="AC49" s="39" t="str">
        <f>IF(AND('Mapa final'!$Y$29="Muy Baja",'Mapa final'!$AA$29="Mayor"),CONCATENATE("R4C",'Mapa final'!$O$29),"")</f>
        <v/>
      </c>
      <c r="AD49" s="39" t="str">
        <f>IF(AND('Mapa final'!$Y$30="Muy Baja",'Mapa final'!$AA$30="Mayor"),CONCATENATE("R4C",'Mapa final'!$O$30),"")</f>
        <v/>
      </c>
      <c r="AE49" s="39" t="str">
        <f>IF(AND('Mapa final'!$Y$31="Muy Baja",'Mapa final'!$AA$31="Mayor"),CONCATENATE("R4C",'Mapa final'!$O$31),"")</f>
        <v/>
      </c>
      <c r="AF49" s="39" t="str">
        <f>IF(AND('Mapa final'!$Y$32="Muy Baja",'Mapa final'!$AA$32="Mayor"),CONCATENATE("R4C",'Mapa final'!$O$32),"")</f>
        <v/>
      </c>
      <c r="AG49" s="40" t="str">
        <f>IF(AND('Mapa final'!$Y$33="Muy Baja",'Mapa final'!$AA$33="Mayor"),CONCATENATE("R4C",'Mapa final'!$O$33),"")</f>
        <v/>
      </c>
      <c r="AH49" s="41" t="str">
        <f>IF(AND('Mapa final'!$Y$28="Muy Baja",'Mapa final'!$AA$28="Catastrófico"),CONCATENATE("R4C",'Mapa final'!$O$28),"")</f>
        <v/>
      </c>
      <c r="AI49" s="42" t="str">
        <f>IF(AND('Mapa final'!$Y$29="Muy Baja",'Mapa final'!$AA$29="Catastrófico"),CONCATENATE("R4C",'Mapa final'!$O$29),"")</f>
        <v/>
      </c>
      <c r="AJ49" s="42" t="str">
        <f>IF(AND('Mapa final'!$Y$30="Muy Baja",'Mapa final'!$AA$30="Catastrófico"),CONCATENATE("R4C",'Mapa final'!$O$30),"")</f>
        <v/>
      </c>
      <c r="AK49" s="42" t="str">
        <f>IF(AND('Mapa final'!$Y$31="Muy Baja",'Mapa final'!$AA$31="Catastrófico"),CONCATENATE("R4C",'Mapa final'!$O$31),"")</f>
        <v/>
      </c>
      <c r="AL49" s="42" t="str">
        <f>IF(AND('Mapa final'!$Y$32="Muy Baja",'Mapa final'!$AA$32="Catastrófico"),CONCATENATE("R4C",'Mapa final'!$O$32),"")</f>
        <v/>
      </c>
      <c r="AM49" s="43" t="str">
        <f>IF(AND('Mapa final'!$Y$33="Muy Baja",'Mapa final'!$AA$33="Catastrófico"),CONCATENATE("R4C",'Mapa final'!$O$33),"")</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35">
      <c r="A50" s="70"/>
      <c r="B50" s="603"/>
      <c r="C50" s="603"/>
      <c r="D50" s="604"/>
      <c r="E50" s="644"/>
      <c r="F50" s="645"/>
      <c r="G50" s="645"/>
      <c r="H50" s="645"/>
      <c r="I50" s="646"/>
      <c r="J50" s="63" t="str">
        <f>IF(AND('Mapa final'!$Y$34="Muy Baja",'Mapa final'!$AA$34="Leve"),CONCATENATE("R5C",'Mapa final'!$O$34),"")</f>
        <v/>
      </c>
      <c r="K50" s="64" t="str">
        <f>IF(AND('Mapa final'!$Y$35="Muy Baja",'Mapa final'!$AA$35="Leve"),CONCATENATE("R5C",'Mapa final'!$O$35),"")</f>
        <v/>
      </c>
      <c r="L50" s="64" t="str">
        <f>IF(AND('Mapa final'!$Y$36="Muy Baja",'Mapa final'!$AA$36="Leve"),CONCATENATE("R5C",'Mapa final'!$O$36),"")</f>
        <v/>
      </c>
      <c r="M50" s="64" t="str">
        <f>IF(AND('Mapa final'!$Y$37="Muy Baja",'Mapa final'!$AA$37="Leve"),CONCATENATE("R5C",'Mapa final'!$O$37),"")</f>
        <v/>
      </c>
      <c r="N50" s="64" t="str">
        <f>IF(AND('Mapa final'!$Y$38="Muy Baja",'Mapa final'!$AA$38="Leve"),CONCATENATE("R5C",'Mapa final'!$O$38),"")</f>
        <v/>
      </c>
      <c r="O50" s="65" t="str">
        <f>IF(AND('Mapa final'!$Y$39="Muy Baja",'Mapa final'!$AA$39="Leve"),CONCATENATE("R5C",'Mapa final'!$O$39),"")</f>
        <v/>
      </c>
      <c r="P50" s="63" t="str">
        <f>IF(AND('Mapa final'!$Y$34="Muy Baja",'Mapa final'!$AA$34="Menor"),CONCATENATE("R5C",'Mapa final'!$O$34),"")</f>
        <v/>
      </c>
      <c r="Q50" s="64" t="str">
        <f>IF(AND('Mapa final'!$Y$35="Muy Baja",'Mapa final'!$AA$35="Menor"),CONCATENATE("R5C",'Mapa final'!$O$35),"")</f>
        <v/>
      </c>
      <c r="R50" s="64" t="str">
        <f>IF(AND('Mapa final'!$Y$36="Muy Baja",'Mapa final'!$AA$36="Menor"),CONCATENATE("R5C",'Mapa final'!$O$36),"")</f>
        <v/>
      </c>
      <c r="S50" s="64" t="str">
        <f>IF(AND('Mapa final'!$Y$37="Muy Baja",'Mapa final'!$AA$37="Menor"),CONCATENATE("R5C",'Mapa final'!$O$37),"")</f>
        <v/>
      </c>
      <c r="T50" s="64" t="str">
        <f>IF(AND('Mapa final'!$Y$38="Muy Baja",'Mapa final'!$AA$38="Menor"),CONCATENATE("R5C",'Mapa final'!$O$38),"")</f>
        <v/>
      </c>
      <c r="U50" s="65" t="str">
        <f>IF(AND('Mapa final'!$Y$39="Muy Baja",'Mapa final'!$AA$39="Menor"),CONCATENATE("R5C",'Mapa final'!$O$39),"")</f>
        <v/>
      </c>
      <c r="V50" s="54" t="str">
        <f>IF(AND('Mapa final'!$Y$34="Muy Baja",'Mapa final'!$AA$34="Moderado"),CONCATENATE("R5C",'Mapa final'!$O$34),"")</f>
        <v/>
      </c>
      <c r="W50" s="55" t="str">
        <f>IF(AND('Mapa final'!$Y$35="Muy Baja",'Mapa final'!$AA$35="Moderado"),CONCATENATE("R5C",'Mapa final'!$O$35),"")</f>
        <v/>
      </c>
      <c r="X50" s="55" t="str">
        <f>IF(AND('Mapa final'!$Y$36="Muy Baja",'Mapa final'!$AA$36="Moderado"),CONCATENATE("R5C",'Mapa final'!$O$36),"")</f>
        <v/>
      </c>
      <c r="Y50" s="55" t="str">
        <f>IF(AND('Mapa final'!$Y$37="Muy Baja",'Mapa final'!$AA$37="Moderado"),CONCATENATE("R5C",'Mapa final'!$O$37),"")</f>
        <v/>
      </c>
      <c r="Z50" s="55" t="str">
        <f>IF(AND('Mapa final'!$Y$38="Muy Baja",'Mapa final'!$AA$38="Moderado"),CONCATENATE("R5C",'Mapa final'!$O$38),"")</f>
        <v/>
      </c>
      <c r="AA50" s="56" t="str">
        <f>IF(AND('Mapa final'!$Y$39="Muy Baja",'Mapa final'!$AA$39="Moderado"),CONCATENATE("R5C",'Mapa final'!$O$39),"")</f>
        <v/>
      </c>
      <c r="AB50" s="38" t="str">
        <f>IF(AND('Mapa final'!$Y$34="Muy Baja",'Mapa final'!$AA$34="Mayor"),CONCATENATE("R5C",'Mapa final'!$O$34),"")</f>
        <v/>
      </c>
      <c r="AC50" s="39" t="str">
        <f>IF(AND('Mapa final'!$Y$35="Muy Baja",'Mapa final'!$AA$35="Mayor"),CONCATENATE("R5C",'Mapa final'!$O$35),"")</f>
        <v/>
      </c>
      <c r="AD50" s="44" t="str">
        <f>IF(AND('Mapa final'!$Y$36="Muy Baja",'Mapa final'!$AA$36="Mayor"),CONCATENATE("R5C",'Mapa final'!$O$36),"")</f>
        <v/>
      </c>
      <c r="AE50" s="44" t="str">
        <f>IF(AND('Mapa final'!$Y$37="Muy Baja",'Mapa final'!$AA$37="Mayor"),CONCATENATE("R5C",'Mapa final'!$O$37),"")</f>
        <v/>
      </c>
      <c r="AF50" s="44" t="str">
        <f>IF(AND('Mapa final'!$Y$38="Muy Baja",'Mapa final'!$AA$38="Mayor"),CONCATENATE("R5C",'Mapa final'!$O$38),"")</f>
        <v/>
      </c>
      <c r="AG50" s="40" t="str">
        <f>IF(AND('Mapa final'!$Y$39="Muy Baja",'Mapa final'!$AA$39="Mayor"),CONCATENATE("R5C",'Mapa final'!$O$39),"")</f>
        <v/>
      </c>
      <c r="AH50" s="41" t="str">
        <f>IF(AND('Mapa final'!$Y$34="Muy Baja",'Mapa final'!$AA$34="Catastrófico"),CONCATENATE("R5C",'Mapa final'!$O$34),"")</f>
        <v/>
      </c>
      <c r="AI50" s="42" t="str">
        <f>IF(AND('Mapa final'!$Y$35="Muy Baja",'Mapa final'!$AA$35="Catastrófico"),CONCATENATE("R5C",'Mapa final'!$O$35),"")</f>
        <v/>
      </c>
      <c r="AJ50" s="42" t="str">
        <f>IF(AND('Mapa final'!$Y$36="Muy Baja",'Mapa final'!$AA$36="Catastrófico"),CONCATENATE("R5C",'Mapa final'!$O$36),"")</f>
        <v/>
      </c>
      <c r="AK50" s="42" t="str">
        <f>IF(AND('Mapa final'!$Y$37="Muy Baja",'Mapa final'!$AA$37="Catastrófico"),CONCATENATE("R5C",'Mapa final'!$O$37),"")</f>
        <v/>
      </c>
      <c r="AL50" s="42" t="str">
        <f>IF(AND('Mapa final'!$Y$38="Muy Baja",'Mapa final'!$AA$38="Catastrófico"),CONCATENATE("R5C",'Mapa final'!$O$38),"")</f>
        <v/>
      </c>
      <c r="AM50" s="43" t="str">
        <f>IF(AND('Mapa final'!$Y$39="Muy Baja",'Mapa final'!$AA$39="Catastrófico"),CONCATENATE("R5C",'Mapa final'!$O$39),"")</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35">
      <c r="A51" s="70"/>
      <c r="B51" s="603"/>
      <c r="C51" s="603"/>
      <c r="D51" s="604"/>
      <c r="E51" s="644"/>
      <c r="F51" s="645"/>
      <c r="G51" s="645"/>
      <c r="H51" s="645"/>
      <c r="I51" s="646"/>
      <c r="J51" s="63" t="str">
        <f>IF(AND('Mapa final'!$Y$40="Muy Baja",'Mapa final'!$AA$40="Leve"),CONCATENATE("R6C",'Mapa final'!$O$40),"")</f>
        <v/>
      </c>
      <c r="K51" s="64" t="str">
        <f>IF(AND('Mapa final'!$Y$41="Muy Baja",'Mapa final'!$AA$41="Leve"),CONCATENATE("R6C",'Mapa final'!$O$41),"")</f>
        <v/>
      </c>
      <c r="L51" s="64" t="str">
        <f>IF(AND('Mapa final'!$Y$42="Muy Baja",'Mapa final'!$AA$42="Leve"),CONCATENATE("R6C",'Mapa final'!$O$42),"")</f>
        <v/>
      </c>
      <c r="M51" s="64" t="str">
        <f>IF(AND('Mapa final'!$Y$43="Muy Baja",'Mapa final'!$AA$43="Leve"),CONCATENATE("R6C",'Mapa final'!$O$43),"")</f>
        <v/>
      </c>
      <c r="N51" s="64" t="str">
        <f>IF(AND('Mapa final'!$Y$44="Muy Baja",'Mapa final'!$AA$44="Leve"),CONCATENATE("R6C",'Mapa final'!$O$44),"")</f>
        <v/>
      </c>
      <c r="O51" s="65" t="str">
        <f>IF(AND('Mapa final'!$Y$45="Muy Baja",'Mapa final'!$AA$45="Leve"),CONCATENATE("R6C",'Mapa final'!$O$45),"")</f>
        <v/>
      </c>
      <c r="P51" s="63" t="str">
        <f>IF(AND('Mapa final'!$Y$40="Muy Baja",'Mapa final'!$AA$40="Menor"),CONCATENATE("R6C",'Mapa final'!$O$40),"")</f>
        <v/>
      </c>
      <c r="Q51" s="64" t="str">
        <f>IF(AND('Mapa final'!$Y$41="Muy Baja",'Mapa final'!$AA$41="Menor"),CONCATENATE("R6C",'Mapa final'!$O$41),"")</f>
        <v/>
      </c>
      <c r="R51" s="64" t="str">
        <f>IF(AND('Mapa final'!$Y$42="Muy Baja",'Mapa final'!$AA$42="Menor"),CONCATENATE("R6C",'Mapa final'!$O$42),"")</f>
        <v/>
      </c>
      <c r="S51" s="64" t="str">
        <f>IF(AND('Mapa final'!$Y$43="Muy Baja",'Mapa final'!$AA$43="Menor"),CONCATENATE("R6C",'Mapa final'!$O$43),"")</f>
        <v/>
      </c>
      <c r="T51" s="64" t="str">
        <f>IF(AND('Mapa final'!$Y$44="Muy Baja",'Mapa final'!$AA$44="Menor"),CONCATENATE("R6C",'Mapa final'!$O$44),"")</f>
        <v/>
      </c>
      <c r="U51" s="65" t="str">
        <f>IF(AND('Mapa final'!$Y$45="Muy Baja",'Mapa final'!$AA$45="Menor"),CONCATENATE("R6C",'Mapa final'!$O$45),"")</f>
        <v/>
      </c>
      <c r="V51" s="54" t="str">
        <f>IF(AND('Mapa final'!$Y$40="Muy Baja",'Mapa final'!$AA$40="Moderado"),CONCATENATE("R6C",'Mapa final'!$O$40),"")</f>
        <v/>
      </c>
      <c r="W51" s="55" t="str">
        <f>IF(AND('Mapa final'!$Y$41="Muy Baja",'Mapa final'!$AA$41="Moderado"),CONCATENATE("R6C",'Mapa final'!$O$41),"")</f>
        <v/>
      </c>
      <c r="X51" s="55" t="str">
        <f>IF(AND('Mapa final'!$Y$42="Muy Baja",'Mapa final'!$AA$42="Moderado"),CONCATENATE("R6C",'Mapa final'!$O$42),"")</f>
        <v/>
      </c>
      <c r="Y51" s="55" t="str">
        <f>IF(AND('Mapa final'!$Y$43="Muy Baja",'Mapa final'!$AA$43="Moderado"),CONCATENATE("R6C",'Mapa final'!$O$43),"")</f>
        <v/>
      </c>
      <c r="Z51" s="55" t="str">
        <f>IF(AND('Mapa final'!$Y$44="Muy Baja",'Mapa final'!$AA$44="Moderado"),CONCATENATE("R6C",'Mapa final'!$O$44),"")</f>
        <v/>
      </c>
      <c r="AA51" s="56" t="str">
        <f>IF(AND('Mapa final'!$Y$45="Muy Baja",'Mapa final'!$AA$45="Moderado"),CONCATENATE("R6C",'Mapa final'!$O$45),"")</f>
        <v/>
      </c>
      <c r="AB51" s="38" t="str">
        <f>IF(AND('Mapa final'!$Y$40="Muy Baja",'Mapa final'!$AA$40="Mayor"),CONCATENATE("R6C",'Mapa final'!$O$40),"")</f>
        <v/>
      </c>
      <c r="AC51" s="39" t="str">
        <f>IF(AND('Mapa final'!$Y$41="Muy Baja",'Mapa final'!$AA$41="Mayor"),CONCATENATE("R6C",'Mapa final'!$O$41),"")</f>
        <v/>
      </c>
      <c r="AD51" s="44" t="str">
        <f>IF(AND('Mapa final'!$Y$42="Muy Baja",'Mapa final'!$AA$42="Mayor"),CONCATENATE("R6C",'Mapa final'!$O$42),"")</f>
        <v/>
      </c>
      <c r="AE51" s="44" t="str">
        <f>IF(AND('Mapa final'!$Y$43="Muy Baja",'Mapa final'!$AA$43="Mayor"),CONCATENATE("R6C",'Mapa final'!$O$43),"")</f>
        <v/>
      </c>
      <c r="AF51" s="44" t="str">
        <f>IF(AND('Mapa final'!$Y$44="Muy Baja",'Mapa final'!$AA$44="Mayor"),CONCATENATE("R6C",'Mapa final'!$O$44),"")</f>
        <v/>
      </c>
      <c r="AG51" s="40" t="str">
        <f>IF(AND('Mapa final'!$Y$45="Muy Baja",'Mapa final'!$AA$45="Mayor"),CONCATENATE("R6C",'Mapa final'!$O$45),"")</f>
        <v/>
      </c>
      <c r="AH51" s="41" t="str">
        <f>IF(AND('Mapa final'!$Y$40="Muy Baja",'Mapa final'!$AA$40="Catastrófico"),CONCATENATE("R6C",'Mapa final'!$O$40),"")</f>
        <v/>
      </c>
      <c r="AI51" s="42" t="str">
        <f>IF(AND('Mapa final'!$Y$41="Muy Baja",'Mapa final'!$AA$41="Catastrófico"),CONCATENATE("R6C",'Mapa final'!$O$41),"")</f>
        <v/>
      </c>
      <c r="AJ51" s="42" t="str">
        <f>IF(AND('Mapa final'!$Y$42="Muy Baja",'Mapa final'!$AA$42="Catastrófico"),CONCATENATE("R6C",'Mapa final'!$O$42),"")</f>
        <v/>
      </c>
      <c r="AK51" s="42" t="str">
        <f>IF(AND('Mapa final'!$Y$43="Muy Baja",'Mapa final'!$AA$43="Catastrófico"),CONCATENATE("R6C",'Mapa final'!$O$43),"")</f>
        <v/>
      </c>
      <c r="AL51" s="42" t="str">
        <f>IF(AND('Mapa final'!$Y$44="Muy Baja",'Mapa final'!$AA$44="Catastrófico"),CONCATENATE("R6C",'Mapa final'!$O$44),"")</f>
        <v/>
      </c>
      <c r="AM51" s="43" t="str">
        <f>IF(AND('Mapa final'!$Y$45="Muy Baja",'Mapa final'!$AA$45="Catastrófico"),CONCATENATE("R6C",'Mapa final'!$O$45),"")</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35">
      <c r="A52" s="70"/>
      <c r="B52" s="603"/>
      <c r="C52" s="603"/>
      <c r="D52" s="604"/>
      <c r="E52" s="644"/>
      <c r="F52" s="645"/>
      <c r="G52" s="645"/>
      <c r="H52" s="645"/>
      <c r="I52" s="646"/>
      <c r="J52" s="63" t="str">
        <f>IF(AND('Mapa final'!$Y$46="Muy Baja",'Mapa final'!$AA$46="Leve"),CONCATENATE("R7C",'Mapa final'!$O$46),"")</f>
        <v/>
      </c>
      <c r="K52" s="64" t="str">
        <f>IF(AND('Mapa final'!$Y$47="Muy Baja",'Mapa final'!$AA$47="Leve"),CONCATENATE("R7C",'Mapa final'!$O$47),"")</f>
        <v/>
      </c>
      <c r="L52" s="64" t="str">
        <f>IF(AND('Mapa final'!$Y$48="Muy Baja",'Mapa final'!$AA$48="Leve"),CONCATENATE("R7C",'Mapa final'!$O$48),"")</f>
        <v/>
      </c>
      <c r="M52" s="64" t="str">
        <f>IF(AND('Mapa final'!$Y$49="Muy Baja",'Mapa final'!$AA$49="Leve"),CONCATENATE("R7C",'Mapa final'!$O$49),"")</f>
        <v/>
      </c>
      <c r="N52" s="64" t="str">
        <f>IF(AND('Mapa final'!$Y$50="Muy Baja",'Mapa final'!$AA$50="Leve"),CONCATENATE("R7C",'Mapa final'!$O$50),"")</f>
        <v/>
      </c>
      <c r="O52" s="65" t="str">
        <f>IF(AND('Mapa final'!$Y$51="Muy Baja",'Mapa final'!$AA$51="Leve"),CONCATENATE("R7C",'Mapa final'!$O$51),"")</f>
        <v/>
      </c>
      <c r="P52" s="63" t="str">
        <f>IF(AND('Mapa final'!$Y$46="Muy Baja",'Mapa final'!$AA$46="Menor"),CONCATENATE("R7C",'Mapa final'!$O$46),"")</f>
        <v/>
      </c>
      <c r="Q52" s="64" t="str">
        <f>IF(AND('Mapa final'!$Y$47="Muy Baja",'Mapa final'!$AA$47="Menor"),CONCATENATE("R7C",'Mapa final'!$O$47),"")</f>
        <v/>
      </c>
      <c r="R52" s="64" t="str">
        <f>IF(AND('Mapa final'!$Y$48="Muy Baja",'Mapa final'!$AA$48="Menor"),CONCATENATE("R7C",'Mapa final'!$O$48),"")</f>
        <v/>
      </c>
      <c r="S52" s="64" t="str">
        <f>IF(AND('Mapa final'!$Y$49="Muy Baja",'Mapa final'!$AA$49="Menor"),CONCATENATE("R7C",'Mapa final'!$O$49),"")</f>
        <v/>
      </c>
      <c r="T52" s="64" t="str">
        <f>IF(AND('Mapa final'!$Y$50="Muy Baja",'Mapa final'!$AA$50="Menor"),CONCATENATE("R7C",'Mapa final'!$O$50),"")</f>
        <v/>
      </c>
      <c r="U52" s="65" t="str">
        <f>IF(AND('Mapa final'!$Y$51="Muy Baja",'Mapa final'!$AA$51="Menor"),CONCATENATE("R7C",'Mapa final'!$O$51),"")</f>
        <v/>
      </c>
      <c r="V52" s="54" t="str">
        <f>IF(AND('Mapa final'!$Y$46="Muy Baja",'Mapa final'!$AA$46="Moderado"),CONCATENATE("R7C",'Mapa final'!$O$46),"")</f>
        <v/>
      </c>
      <c r="W52" s="55" t="str">
        <f>IF(AND('Mapa final'!$Y$47="Muy Baja",'Mapa final'!$AA$47="Moderado"),CONCATENATE("R7C",'Mapa final'!$O$47),"")</f>
        <v/>
      </c>
      <c r="X52" s="55" t="str">
        <f>IF(AND('Mapa final'!$Y$48="Muy Baja",'Mapa final'!$AA$48="Moderado"),CONCATENATE("R7C",'Mapa final'!$O$48),"")</f>
        <v/>
      </c>
      <c r="Y52" s="55" t="str">
        <f>IF(AND('Mapa final'!$Y$49="Muy Baja",'Mapa final'!$AA$49="Moderado"),CONCATENATE("R7C",'Mapa final'!$O$49),"")</f>
        <v/>
      </c>
      <c r="Z52" s="55" t="str">
        <f>IF(AND('Mapa final'!$Y$50="Muy Baja",'Mapa final'!$AA$50="Moderado"),CONCATENATE("R7C",'Mapa final'!$O$50),"")</f>
        <v/>
      </c>
      <c r="AA52" s="56" t="str">
        <f>IF(AND('Mapa final'!$Y$51="Muy Baja",'Mapa final'!$AA$51="Moderado"),CONCATENATE("R7C",'Mapa final'!$O$51),"")</f>
        <v/>
      </c>
      <c r="AB52" s="38" t="str">
        <f>IF(AND('Mapa final'!$Y$46="Muy Baja",'Mapa final'!$AA$46="Mayor"),CONCATENATE("R7C",'Mapa final'!$O$46),"")</f>
        <v/>
      </c>
      <c r="AC52" s="39" t="str">
        <f>IF(AND('Mapa final'!$Y$47="Muy Baja",'Mapa final'!$AA$47="Mayor"),CONCATENATE("R7C",'Mapa final'!$O$47),"")</f>
        <v/>
      </c>
      <c r="AD52" s="44" t="str">
        <f>IF(AND('Mapa final'!$Y$48="Muy Baja",'Mapa final'!$AA$48="Mayor"),CONCATENATE("R7C",'Mapa final'!$O$48),"")</f>
        <v/>
      </c>
      <c r="AE52" s="44" t="str">
        <f>IF(AND('Mapa final'!$Y$49="Muy Baja",'Mapa final'!$AA$49="Mayor"),CONCATENATE("R7C",'Mapa final'!$O$49),"")</f>
        <v/>
      </c>
      <c r="AF52" s="44" t="str">
        <f>IF(AND('Mapa final'!$Y$50="Muy Baja",'Mapa final'!$AA$50="Mayor"),CONCATENATE("R7C",'Mapa final'!$O$50),"")</f>
        <v/>
      </c>
      <c r="AG52" s="40" t="str">
        <f>IF(AND('Mapa final'!$Y$51="Muy Baja",'Mapa final'!$AA$51="Mayor"),CONCATENATE("R7C",'Mapa final'!$O$51),"")</f>
        <v/>
      </c>
      <c r="AH52" s="41" t="str">
        <f>IF(AND('Mapa final'!$Y$46="Muy Baja",'Mapa final'!$AA$46="Catastrófico"),CONCATENATE("R7C",'Mapa final'!$O$46),"")</f>
        <v/>
      </c>
      <c r="AI52" s="42" t="str">
        <f>IF(AND('Mapa final'!$Y$47="Muy Baja",'Mapa final'!$AA$47="Catastrófico"),CONCATENATE("R7C",'Mapa final'!$O$47),"")</f>
        <v/>
      </c>
      <c r="AJ52" s="42" t="str">
        <f>IF(AND('Mapa final'!$Y$48="Muy Baja",'Mapa final'!$AA$48="Catastrófico"),CONCATENATE("R7C",'Mapa final'!$O$48),"")</f>
        <v/>
      </c>
      <c r="AK52" s="42" t="str">
        <f>IF(AND('Mapa final'!$Y$49="Muy Baja",'Mapa final'!$AA$49="Catastrófico"),CONCATENATE("R7C",'Mapa final'!$O$49),"")</f>
        <v/>
      </c>
      <c r="AL52" s="42" t="str">
        <f>IF(AND('Mapa final'!$Y$50="Muy Baja",'Mapa final'!$AA$50="Catastrófico"),CONCATENATE("R7C",'Mapa final'!$O$50),"")</f>
        <v/>
      </c>
      <c r="AM52" s="43" t="str">
        <f>IF(AND('Mapa final'!$Y$51="Muy Baja",'Mapa final'!$AA$51="Catastrófico"),CONCATENATE("R7C",'Mapa final'!$O$51),"")</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35">
      <c r="A53" s="70"/>
      <c r="B53" s="603"/>
      <c r="C53" s="603"/>
      <c r="D53" s="604"/>
      <c r="E53" s="644"/>
      <c r="F53" s="645"/>
      <c r="G53" s="645"/>
      <c r="H53" s="645"/>
      <c r="I53" s="646"/>
      <c r="J53" s="63" t="str">
        <f>IF(AND('Mapa final'!$Y$52="Muy Baja",'Mapa final'!$AA$52="Leve"),CONCATENATE("R8C",'Mapa final'!$O$52),"")</f>
        <v/>
      </c>
      <c r="K53" s="64" t="str">
        <f>IF(AND('Mapa final'!$Y$53="Muy Baja",'Mapa final'!$AA$53="Leve"),CONCATENATE("R8C",'Mapa final'!$O$53),"")</f>
        <v/>
      </c>
      <c r="L53" s="64" t="str">
        <f>IF(AND('Mapa final'!$Y$54="Muy Baja",'Mapa final'!$AA$54="Leve"),CONCATENATE("R8C",'Mapa final'!$O$54),"")</f>
        <v/>
      </c>
      <c r="M53" s="64" t="str">
        <f>IF(AND('Mapa final'!$Y$55="Muy Baja",'Mapa final'!$AA$55="Leve"),CONCATENATE("R8C",'Mapa final'!$O$55),"")</f>
        <v/>
      </c>
      <c r="N53" s="64" t="str">
        <f>IF(AND('Mapa final'!$Y$56="Muy Baja",'Mapa final'!$AA$56="Leve"),CONCATENATE("R8C",'Mapa final'!$O$56),"")</f>
        <v/>
      </c>
      <c r="O53" s="65" t="str">
        <f>IF(AND('Mapa final'!$Y$57="Muy Baja",'Mapa final'!$AA$57="Leve"),CONCATENATE("R8C",'Mapa final'!$O$57),"")</f>
        <v/>
      </c>
      <c r="P53" s="63" t="str">
        <f>IF(AND('Mapa final'!$Y$52="Muy Baja",'Mapa final'!$AA$52="Menor"),CONCATENATE("R8C",'Mapa final'!$O$52),"")</f>
        <v/>
      </c>
      <c r="Q53" s="64" t="str">
        <f>IF(AND('Mapa final'!$Y$53="Muy Baja",'Mapa final'!$AA$53="Menor"),CONCATENATE("R8C",'Mapa final'!$O$53),"")</f>
        <v/>
      </c>
      <c r="R53" s="64" t="str">
        <f>IF(AND('Mapa final'!$Y$54="Muy Baja",'Mapa final'!$AA$54="Menor"),CONCATENATE("R8C",'Mapa final'!$O$54),"")</f>
        <v/>
      </c>
      <c r="S53" s="64" t="str">
        <f>IF(AND('Mapa final'!$Y$55="Muy Baja",'Mapa final'!$AA$55="Menor"),CONCATENATE("R8C",'Mapa final'!$O$55),"")</f>
        <v/>
      </c>
      <c r="T53" s="64" t="str">
        <f>IF(AND('Mapa final'!$Y$56="Muy Baja",'Mapa final'!$AA$56="Menor"),CONCATENATE("R8C",'Mapa final'!$O$56),"")</f>
        <v/>
      </c>
      <c r="U53" s="65" t="str">
        <f>IF(AND('Mapa final'!$Y$57="Muy Baja",'Mapa final'!$AA$57="Menor"),CONCATENATE("R8C",'Mapa final'!$O$57),"")</f>
        <v/>
      </c>
      <c r="V53" s="54" t="str">
        <f>IF(AND('Mapa final'!$Y$52="Muy Baja",'Mapa final'!$AA$52="Moderado"),CONCATENATE("R8C",'Mapa final'!$O$52),"")</f>
        <v/>
      </c>
      <c r="W53" s="55" t="str">
        <f>IF(AND('Mapa final'!$Y$53="Muy Baja",'Mapa final'!$AA$53="Moderado"),CONCATENATE("R8C",'Mapa final'!$O$53),"")</f>
        <v/>
      </c>
      <c r="X53" s="55" t="str">
        <f>IF(AND('Mapa final'!$Y$54="Muy Baja",'Mapa final'!$AA$54="Moderado"),CONCATENATE("R8C",'Mapa final'!$O$54),"")</f>
        <v/>
      </c>
      <c r="Y53" s="55" t="str">
        <f>IF(AND('Mapa final'!$Y$55="Muy Baja",'Mapa final'!$AA$55="Moderado"),CONCATENATE("R8C",'Mapa final'!$O$55),"")</f>
        <v/>
      </c>
      <c r="Z53" s="55" t="str">
        <f>IF(AND('Mapa final'!$Y$56="Muy Baja",'Mapa final'!$AA$56="Moderado"),CONCATENATE("R8C",'Mapa final'!$O$56),"")</f>
        <v/>
      </c>
      <c r="AA53" s="56" t="str">
        <f>IF(AND('Mapa final'!$Y$57="Muy Baja",'Mapa final'!$AA$57="Moderado"),CONCATENATE("R8C",'Mapa final'!$O$57),"")</f>
        <v/>
      </c>
      <c r="AB53" s="38" t="str">
        <f>IF(AND('Mapa final'!$Y$52="Muy Baja",'Mapa final'!$AA$52="Mayor"),CONCATENATE("R8C",'Mapa final'!$O$52),"")</f>
        <v/>
      </c>
      <c r="AC53" s="39" t="str">
        <f>IF(AND('Mapa final'!$Y$53="Muy Baja",'Mapa final'!$AA$53="Mayor"),CONCATENATE("R8C",'Mapa final'!$O$53),"")</f>
        <v/>
      </c>
      <c r="AD53" s="44" t="str">
        <f>IF(AND('Mapa final'!$Y$54="Muy Baja",'Mapa final'!$AA$54="Mayor"),CONCATENATE("R8C",'Mapa final'!$O$54),"")</f>
        <v/>
      </c>
      <c r="AE53" s="44" t="str">
        <f>IF(AND('Mapa final'!$Y$55="Muy Baja",'Mapa final'!$AA$55="Mayor"),CONCATENATE("R8C",'Mapa final'!$O$55),"")</f>
        <v/>
      </c>
      <c r="AF53" s="44" t="str">
        <f>IF(AND('Mapa final'!$Y$56="Muy Baja",'Mapa final'!$AA$56="Mayor"),CONCATENATE("R8C",'Mapa final'!$O$56),"")</f>
        <v/>
      </c>
      <c r="AG53" s="40" t="str">
        <f>IF(AND('Mapa final'!$Y$57="Muy Baja",'Mapa final'!$AA$57="Mayor"),CONCATENATE("R8C",'Mapa final'!$O$57),"")</f>
        <v/>
      </c>
      <c r="AH53" s="41" t="str">
        <f>IF(AND('Mapa final'!$Y$52="Muy Baja",'Mapa final'!$AA$52="Catastrófico"),CONCATENATE("R8C",'Mapa final'!$O$52),"")</f>
        <v/>
      </c>
      <c r="AI53" s="42" t="str">
        <f>IF(AND('Mapa final'!$Y$53="Muy Baja",'Mapa final'!$AA$53="Catastrófico"),CONCATENATE("R8C",'Mapa final'!$O$53),"")</f>
        <v/>
      </c>
      <c r="AJ53" s="42" t="str">
        <f>IF(AND('Mapa final'!$Y$54="Muy Baja",'Mapa final'!$AA$54="Catastrófico"),CONCATENATE("R8C",'Mapa final'!$O$54),"")</f>
        <v/>
      </c>
      <c r="AK53" s="42" t="str">
        <f>IF(AND('Mapa final'!$Y$55="Muy Baja",'Mapa final'!$AA$55="Catastrófico"),CONCATENATE("R8C",'Mapa final'!$O$55),"")</f>
        <v/>
      </c>
      <c r="AL53" s="42" t="str">
        <f>IF(AND('Mapa final'!$Y$56="Muy Baja",'Mapa final'!$AA$56="Catastrófico"),CONCATENATE("R8C",'Mapa final'!$O$56),"")</f>
        <v/>
      </c>
      <c r="AM53" s="43" t="str">
        <f>IF(AND('Mapa final'!$Y$57="Muy Baja",'Mapa final'!$AA$57="Catastrófico"),CONCATENATE("R8C",'Mapa final'!$O$57),"")</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35">
      <c r="A54" s="70"/>
      <c r="B54" s="603"/>
      <c r="C54" s="603"/>
      <c r="D54" s="604"/>
      <c r="E54" s="644"/>
      <c r="F54" s="645"/>
      <c r="G54" s="645"/>
      <c r="H54" s="645"/>
      <c r="I54" s="646"/>
      <c r="J54" s="63" t="str">
        <f>IF(AND('Mapa final'!$Y$58="Muy Baja",'Mapa final'!$AA$58="Leve"),CONCATENATE("R9C",'Mapa final'!$O$58),"")</f>
        <v/>
      </c>
      <c r="K54" s="64" t="str">
        <f>IF(AND('Mapa final'!$Y$59="Muy Baja",'Mapa final'!$AA$59="Leve"),CONCATENATE("R9C",'Mapa final'!$O$59),"")</f>
        <v/>
      </c>
      <c r="L54" s="64" t="str">
        <f>IF(AND('Mapa final'!$Y$60="Muy Baja",'Mapa final'!$AA$60="Leve"),CONCATENATE("R9C",'Mapa final'!$O$60),"")</f>
        <v/>
      </c>
      <c r="M54" s="64" t="str">
        <f>IF(AND('Mapa final'!$Y$61="Muy Baja",'Mapa final'!$AA$61="Leve"),CONCATENATE("R9C",'Mapa final'!$O$61),"")</f>
        <v/>
      </c>
      <c r="N54" s="64" t="str">
        <f>IF(AND('Mapa final'!$Y$62="Muy Baja",'Mapa final'!$AA$62="Leve"),CONCATENATE("R9C",'Mapa final'!$O$62),"")</f>
        <v/>
      </c>
      <c r="O54" s="65" t="str">
        <f>IF(AND('Mapa final'!$Y$63="Muy Baja",'Mapa final'!$AA$63="Leve"),CONCATENATE("R9C",'Mapa final'!$O$63),"")</f>
        <v/>
      </c>
      <c r="P54" s="63" t="str">
        <f>IF(AND('Mapa final'!$Y$58="Muy Baja",'Mapa final'!$AA$58="Menor"),CONCATENATE("R9C",'Mapa final'!$O$58),"")</f>
        <v/>
      </c>
      <c r="Q54" s="64" t="str">
        <f>IF(AND('Mapa final'!$Y$59="Muy Baja",'Mapa final'!$AA$59="Menor"),CONCATENATE("R9C",'Mapa final'!$O$59),"")</f>
        <v/>
      </c>
      <c r="R54" s="64" t="str">
        <f>IF(AND('Mapa final'!$Y$60="Muy Baja",'Mapa final'!$AA$60="Menor"),CONCATENATE("R9C",'Mapa final'!$O$60),"")</f>
        <v/>
      </c>
      <c r="S54" s="64" t="str">
        <f>IF(AND('Mapa final'!$Y$61="Muy Baja",'Mapa final'!$AA$61="Menor"),CONCATENATE("R9C",'Mapa final'!$O$61),"")</f>
        <v/>
      </c>
      <c r="T54" s="64" t="str">
        <f>IF(AND('Mapa final'!$Y$62="Muy Baja",'Mapa final'!$AA$62="Menor"),CONCATENATE("R9C",'Mapa final'!$O$62),"")</f>
        <v/>
      </c>
      <c r="U54" s="65" t="str">
        <f>IF(AND('Mapa final'!$Y$63="Muy Baja",'Mapa final'!$AA$63="Menor"),CONCATENATE("R9C",'Mapa final'!$O$63),"")</f>
        <v/>
      </c>
      <c r="V54" s="54" t="str">
        <f>IF(AND('Mapa final'!$Y$58="Muy Baja",'Mapa final'!$AA$58="Moderado"),CONCATENATE("R9C",'Mapa final'!$O$58),"")</f>
        <v/>
      </c>
      <c r="W54" s="55" t="str">
        <f>IF(AND('Mapa final'!$Y$59="Muy Baja",'Mapa final'!$AA$59="Moderado"),CONCATENATE("R9C",'Mapa final'!$O$59),"")</f>
        <v/>
      </c>
      <c r="X54" s="55" t="str">
        <f>IF(AND('Mapa final'!$Y$60="Muy Baja",'Mapa final'!$AA$60="Moderado"),CONCATENATE("R9C",'Mapa final'!$O$60),"")</f>
        <v/>
      </c>
      <c r="Y54" s="55" t="str">
        <f>IF(AND('Mapa final'!$Y$61="Muy Baja",'Mapa final'!$AA$61="Moderado"),CONCATENATE("R9C",'Mapa final'!$O$61),"")</f>
        <v/>
      </c>
      <c r="Z54" s="55" t="str">
        <f>IF(AND('Mapa final'!$Y$62="Muy Baja",'Mapa final'!$AA$62="Moderado"),CONCATENATE("R9C",'Mapa final'!$O$62),"")</f>
        <v/>
      </c>
      <c r="AA54" s="56" t="str">
        <f>IF(AND('Mapa final'!$Y$63="Muy Baja",'Mapa final'!$AA$63="Moderado"),CONCATENATE("R9C",'Mapa final'!$O$63),"")</f>
        <v/>
      </c>
      <c r="AB54" s="38" t="str">
        <f>IF(AND('Mapa final'!$Y$58="Muy Baja",'Mapa final'!$AA$58="Mayor"),CONCATENATE("R9C",'Mapa final'!$O$58),"")</f>
        <v/>
      </c>
      <c r="AC54" s="39" t="str">
        <f>IF(AND('Mapa final'!$Y$59="Muy Baja",'Mapa final'!$AA$59="Mayor"),CONCATENATE("R9C",'Mapa final'!$O$59),"")</f>
        <v/>
      </c>
      <c r="AD54" s="44" t="str">
        <f>IF(AND('Mapa final'!$Y$60="Muy Baja",'Mapa final'!$AA$60="Mayor"),CONCATENATE("R9C",'Mapa final'!$O$60),"")</f>
        <v/>
      </c>
      <c r="AE54" s="44" t="str">
        <f>IF(AND('Mapa final'!$Y$61="Muy Baja",'Mapa final'!$AA$61="Mayor"),CONCATENATE("R9C",'Mapa final'!$O$61),"")</f>
        <v/>
      </c>
      <c r="AF54" s="44" t="str">
        <f>IF(AND('Mapa final'!$Y$62="Muy Baja",'Mapa final'!$AA$62="Mayor"),CONCATENATE("R9C",'Mapa final'!$O$62),"")</f>
        <v/>
      </c>
      <c r="AG54" s="40" t="str">
        <f>IF(AND('Mapa final'!$Y$63="Muy Baja",'Mapa final'!$AA$63="Mayor"),CONCATENATE("R9C",'Mapa final'!$O$63),"")</f>
        <v/>
      </c>
      <c r="AH54" s="41" t="str">
        <f>IF(AND('Mapa final'!$Y$58="Muy Baja",'Mapa final'!$AA$58="Catastrófico"),CONCATENATE("R9C",'Mapa final'!$O$58),"")</f>
        <v/>
      </c>
      <c r="AI54" s="42" t="str">
        <f>IF(AND('Mapa final'!$Y$59="Muy Baja",'Mapa final'!$AA$59="Catastrófico"),CONCATENATE("R9C",'Mapa final'!$O$59),"")</f>
        <v/>
      </c>
      <c r="AJ54" s="42" t="str">
        <f>IF(AND('Mapa final'!$Y$60="Muy Baja",'Mapa final'!$AA$60="Catastrófico"),CONCATENATE("R9C",'Mapa final'!$O$60),"")</f>
        <v/>
      </c>
      <c r="AK54" s="42" t="str">
        <f>IF(AND('Mapa final'!$Y$61="Muy Baja",'Mapa final'!$AA$61="Catastrófico"),CONCATENATE("R9C",'Mapa final'!$O$61),"")</f>
        <v/>
      </c>
      <c r="AL54" s="42" t="str">
        <f>IF(AND('Mapa final'!$Y$62="Muy Baja",'Mapa final'!$AA$62="Catastrófico"),CONCATENATE("R9C",'Mapa final'!$O$62),"")</f>
        <v/>
      </c>
      <c r="AM54" s="43" t="str">
        <f>IF(AND('Mapa final'!$Y$63="Muy Baja",'Mapa final'!$AA$63="Catastrófico"),CONCATENATE("R9C",'Mapa final'!$O$63),"")</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4">
      <c r="A55" s="70"/>
      <c r="B55" s="603"/>
      <c r="C55" s="603"/>
      <c r="D55" s="604"/>
      <c r="E55" s="647"/>
      <c r="F55" s="648"/>
      <c r="G55" s="648"/>
      <c r="H55" s="648"/>
      <c r="I55" s="649"/>
      <c r="J55" s="66" t="str">
        <f>IF(AND('Mapa final'!$Y$64="Muy Baja",'Mapa final'!$AA$64="Leve"),CONCATENATE("R10C",'Mapa final'!$O$64),"")</f>
        <v/>
      </c>
      <c r="K55" s="67" t="str">
        <f>IF(AND('Mapa final'!$Y$65="Muy Baja",'Mapa final'!$AA$65="Leve"),CONCATENATE("R10C",'Mapa final'!$O$65),"")</f>
        <v/>
      </c>
      <c r="L55" s="67" t="str">
        <f>IF(AND('Mapa final'!$Y$66="Muy Baja",'Mapa final'!$AA$66="Leve"),CONCATENATE("R10C",'Mapa final'!$O$66),"")</f>
        <v/>
      </c>
      <c r="M55" s="67" t="str">
        <f>IF(AND('Mapa final'!$Y$67="Muy Baja",'Mapa final'!$AA$67="Leve"),CONCATENATE("R10C",'Mapa final'!$O$67),"")</f>
        <v/>
      </c>
      <c r="N55" s="67" t="str">
        <f>IF(AND('Mapa final'!$Y$68="Muy Baja",'Mapa final'!$AA$68="Leve"),CONCATENATE("R10C",'Mapa final'!$O$68),"")</f>
        <v/>
      </c>
      <c r="O55" s="68" t="str">
        <f>IF(AND('Mapa final'!$Y$69="Muy Baja",'Mapa final'!$AA$69="Leve"),CONCATENATE("R10C",'Mapa final'!$O$69),"")</f>
        <v/>
      </c>
      <c r="P55" s="66" t="str">
        <f>IF(AND('Mapa final'!$Y$64="Muy Baja",'Mapa final'!$AA$64="Menor"),CONCATENATE("R10C",'Mapa final'!$O$64),"")</f>
        <v/>
      </c>
      <c r="Q55" s="67" t="str">
        <f>IF(AND('Mapa final'!$Y$65="Muy Baja",'Mapa final'!$AA$65="Menor"),CONCATENATE("R10C",'Mapa final'!$O$65),"")</f>
        <v/>
      </c>
      <c r="R55" s="67" t="str">
        <f>IF(AND('Mapa final'!$Y$66="Muy Baja",'Mapa final'!$AA$66="Menor"),CONCATENATE("R10C",'Mapa final'!$O$66),"")</f>
        <v/>
      </c>
      <c r="S55" s="67" t="str">
        <f>IF(AND('Mapa final'!$Y$67="Muy Baja",'Mapa final'!$AA$67="Menor"),CONCATENATE("R10C",'Mapa final'!$O$67),"")</f>
        <v/>
      </c>
      <c r="T55" s="67" t="str">
        <f>IF(AND('Mapa final'!$Y$68="Muy Baja",'Mapa final'!$AA$68="Menor"),CONCATENATE("R10C",'Mapa final'!$O$68),"")</f>
        <v/>
      </c>
      <c r="U55" s="68" t="str">
        <f>IF(AND('Mapa final'!$Y$69="Muy Baja",'Mapa final'!$AA$69="Menor"),CONCATENATE("R10C",'Mapa final'!$O$69),"")</f>
        <v/>
      </c>
      <c r="V55" s="57" t="str">
        <f>IF(AND('Mapa final'!$Y$64="Muy Baja",'Mapa final'!$AA$64="Moderado"),CONCATENATE("R10C",'Mapa final'!$O$64),"")</f>
        <v/>
      </c>
      <c r="W55" s="58" t="str">
        <f>IF(AND('Mapa final'!$Y$65="Muy Baja",'Mapa final'!$AA$65="Moderado"),CONCATENATE("R10C",'Mapa final'!$O$65),"")</f>
        <v/>
      </c>
      <c r="X55" s="58" t="str">
        <f>IF(AND('Mapa final'!$Y$66="Muy Baja",'Mapa final'!$AA$66="Moderado"),CONCATENATE("R10C",'Mapa final'!$O$66),"")</f>
        <v/>
      </c>
      <c r="Y55" s="58" t="str">
        <f>IF(AND('Mapa final'!$Y$67="Muy Baja",'Mapa final'!$AA$67="Moderado"),CONCATENATE("R10C",'Mapa final'!$O$67),"")</f>
        <v/>
      </c>
      <c r="Z55" s="58" t="str">
        <f>IF(AND('Mapa final'!$Y$68="Muy Baja",'Mapa final'!$AA$68="Moderado"),CONCATENATE("R10C",'Mapa final'!$O$68),"")</f>
        <v/>
      </c>
      <c r="AA55" s="59" t="str">
        <f>IF(AND('Mapa final'!$Y$69="Muy Baja",'Mapa final'!$AA$69="Moderado"),CONCATENATE("R10C",'Mapa final'!$O$69),"")</f>
        <v/>
      </c>
      <c r="AB55" s="45" t="str">
        <f>IF(AND('Mapa final'!$Y$64="Muy Baja",'Mapa final'!$AA$64="Mayor"),CONCATENATE("R10C",'Mapa final'!$O$64),"")</f>
        <v/>
      </c>
      <c r="AC55" s="46" t="str">
        <f>IF(AND('Mapa final'!$Y$65="Muy Baja",'Mapa final'!$AA$65="Mayor"),CONCATENATE("R10C",'Mapa final'!$O$65),"")</f>
        <v/>
      </c>
      <c r="AD55" s="46" t="str">
        <f>IF(AND('Mapa final'!$Y$66="Muy Baja",'Mapa final'!$AA$66="Mayor"),CONCATENATE("R10C",'Mapa final'!$O$66),"")</f>
        <v/>
      </c>
      <c r="AE55" s="46" t="str">
        <f>IF(AND('Mapa final'!$Y$67="Muy Baja",'Mapa final'!$AA$67="Mayor"),CONCATENATE("R10C",'Mapa final'!$O$67),"")</f>
        <v/>
      </c>
      <c r="AF55" s="46" t="str">
        <f>IF(AND('Mapa final'!$Y$68="Muy Baja",'Mapa final'!$AA$68="Mayor"),CONCATENATE("R10C",'Mapa final'!$O$68),"")</f>
        <v/>
      </c>
      <c r="AG55" s="47" t="str">
        <f>IF(AND('Mapa final'!$Y$69="Muy Baja",'Mapa final'!$AA$69="Mayor"),CONCATENATE("R10C",'Mapa final'!$O$69),"")</f>
        <v/>
      </c>
      <c r="AH55" s="48" t="str">
        <f>IF(AND('Mapa final'!$Y$64="Muy Baja",'Mapa final'!$AA$64="Catastrófico"),CONCATENATE("R10C",'Mapa final'!$O$64),"")</f>
        <v/>
      </c>
      <c r="AI55" s="49" t="str">
        <f>IF(AND('Mapa final'!$Y$65="Muy Baja",'Mapa final'!$AA$65="Catastrófico"),CONCATENATE("R10C",'Mapa final'!$O$65),"")</f>
        <v/>
      </c>
      <c r="AJ55" s="49" t="str">
        <f>IF(AND('Mapa final'!$Y$66="Muy Baja",'Mapa final'!$AA$66="Catastrófico"),CONCATENATE("R10C",'Mapa final'!$O$66),"")</f>
        <v/>
      </c>
      <c r="AK55" s="49" t="str">
        <f>IF(AND('Mapa final'!$Y$67="Muy Baja",'Mapa final'!$AA$67="Catastrófico"),CONCATENATE("R10C",'Mapa final'!$O$67),"")</f>
        <v/>
      </c>
      <c r="AL55" s="49" t="str">
        <f>IF(AND('Mapa final'!$Y$68="Muy Baja",'Mapa final'!$AA$68="Catastrófico"),CONCATENATE("R10C",'Mapa final'!$O$68),"")</f>
        <v/>
      </c>
      <c r="AM55" s="50" t="str">
        <f>IF(AND('Mapa final'!$Y$69="Muy Baja",'Mapa final'!$AA$69="Catastrófico"),CONCATENATE("R10C",'Mapa final'!$O$69),"")</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35">
      <c r="A56" s="70"/>
      <c r="B56" s="70"/>
      <c r="C56" s="70"/>
      <c r="D56" s="70"/>
      <c r="E56" s="70"/>
      <c r="F56" s="70"/>
      <c r="G56" s="70"/>
      <c r="H56" s="70"/>
      <c r="I56" s="70"/>
      <c r="J56" s="641" t="s">
        <v>109</v>
      </c>
      <c r="K56" s="642"/>
      <c r="L56" s="642"/>
      <c r="M56" s="642"/>
      <c r="N56" s="642"/>
      <c r="O56" s="643"/>
      <c r="P56" s="641" t="s">
        <v>108</v>
      </c>
      <c r="Q56" s="642"/>
      <c r="R56" s="642"/>
      <c r="S56" s="642"/>
      <c r="T56" s="642"/>
      <c r="U56" s="643"/>
      <c r="V56" s="641" t="s">
        <v>107</v>
      </c>
      <c r="W56" s="642"/>
      <c r="X56" s="642"/>
      <c r="Y56" s="642"/>
      <c r="Z56" s="642"/>
      <c r="AA56" s="643"/>
      <c r="AB56" s="641" t="s">
        <v>106</v>
      </c>
      <c r="AC56" s="650"/>
      <c r="AD56" s="642"/>
      <c r="AE56" s="642"/>
      <c r="AF56" s="642"/>
      <c r="AG56" s="643"/>
      <c r="AH56" s="641" t="s">
        <v>105</v>
      </c>
      <c r="AI56" s="642"/>
      <c r="AJ56" s="642"/>
      <c r="AK56" s="642"/>
      <c r="AL56" s="642"/>
      <c r="AM56" s="643"/>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35">
      <c r="A57" s="70"/>
      <c r="B57" s="70"/>
      <c r="C57" s="70"/>
      <c r="D57" s="70"/>
      <c r="E57" s="70"/>
      <c r="F57" s="70"/>
      <c r="G57" s="70"/>
      <c r="H57" s="70"/>
      <c r="I57" s="70"/>
      <c r="J57" s="644"/>
      <c r="K57" s="645"/>
      <c r="L57" s="645"/>
      <c r="M57" s="645"/>
      <c r="N57" s="645"/>
      <c r="O57" s="646"/>
      <c r="P57" s="644"/>
      <c r="Q57" s="645"/>
      <c r="R57" s="645"/>
      <c r="S57" s="645"/>
      <c r="T57" s="645"/>
      <c r="U57" s="646"/>
      <c r="V57" s="644"/>
      <c r="W57" s="645"/>
      <c r="X57" s="645"/>
      <c r="Y57" s="645"/>
      <c r="Z57" s="645"/>
      <c r="AA57" s="646"/>
      <c r="AB57" s="644"/>
      <c r="AC57" s="645"/>
      <c r="AD57" s="645"/>
      <c r="AE57" s="645"/>
      <c r="AF57" s="645"/>
      <c r="AG57" s="646"/>
      <c r="AH57" s="644"/>
      <c r="AI57" s="645"/>
      <c r="AJ57" s="645"/>
      <c r="AK57" s="645"/>
      <c r="AL57" s="645"/>
      <c r="AM57" s="646"/>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35">
      <c r="A58" s="70"/>
      <c r="B58" s="70"/>
      <c r="C58" s="70"/>
      <c r="D58" s="70"/>
      <c r="E58" s="70"/>
      <c r="F58" s="70"/>
      <c r="G58" s="70"/>
      <c r="H58" s="70"/>
      <c r="I58" s="70"/>
      <c r="J58" s="644"/>
      <c r="K58" s="645"/>
      <c r="L58" s="645"/>
      <c r="M58" s="645"/>
      <c r="N58" s="645"/>
      <c r="O58" s="646"/>
      <c r="P58" s="644"/>
      <c r="Q58" s="645"/>
      <c r="R58" s="645"/>
      <c r="S58" s="645"/>
      <c r="T58" s="645"/>
      <c r="U58" s="646"/>
      <c r="V58" s="644"/>
      <c r="W58" s="645"/>
      <c r="X58" s="645"/>
      <c r="Y58" s="645"/>
      <c r="Z58" s="645"/>
      <c r="AA58" s="646"/>
      <c r="AB58" s="644"/>
      <c r="AC58" s="645"/>
      <c r="AD58" s="645"/>
      <c r="AE58" s="645"/>
      <c r="AF58" s="645"/>
      <c r="AG58" s="646"/>
      <c r="AH58" s="644"/>
      <c r="AI58" s="645"/>
      <c r="AJ58" s="645"/>
      <c r="AK58" s="645"/>
      <c r="AL58" s="645"/>
      <c r="AM58" s="646"/>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35">
      <c r="A59" s="70"/>
      <c r="B59" s="70"/>
      <c r="C59" s="70"/>
      <c r="D59" s="70"/>
      <c r="E59" s="70"/>
      <c r="F59" s="70"/>
      <c r="G59" s="70"/>
      <c r="H59" s="70"/>
      <c r="I59" s="70"/>
      <c r="J59" s="644"/>
      <c r="K59" s="645"/>
      <c r="L59" s="645"/>
      <c r="M59" s="645"/>
      <c r="N59" s="645"/>
      <c r="O59" s="646"/>
      <c r="P59" s="644"/>
      <c r="Q59" s="645"/>
      <c r="R59" s="645"/>
      <c r="S59" s="645"/>
      <c r="T59" s="645"/>
      <c r="U59" s="646"/>
      <c r="V59" s="644"/>
      <c r="W59" s="645"/>
      <c r="X59" s="645"/>
      <c r="Y59" s="645"/>
      <c r="Z59" s="645"/>
      <c r="AA59" s="646"/>
      <c r="AB59" s="644"/>
      <c r="AC59" s="645"/>
      <c r="AD59" s="645"/>
      <c r="AE59" s="645"/>
      <c r="AF59" s="645"/>
      <c r="AG59" s="646"/>
      <c r="AH59" s="644"/>
      <c r="AI59" s="645"/>
      <c r="AJ59" s="645"/>
      <c r="AK59" s="645"/>
      <c r="AL59" s="645"/>
      <c r="AM59" s="646"/>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35">
      <c r="A60" s="70"/>
      <c r="B60" s="70"/>
      <c r="C60" s="70"/>
      <c r="D60" s="70"/>
      <c r="E60" s="70"/>
      <c r="F60" s="70"/>
      <c r="G60" s="70"/>
      <c r="H60" s="70"/>
      <c r="I60" s="70"/>
      <c r="J60" s="644"/>
      <c r="K60" s="645"/>
      <c r="L60" s="645"/>
      <c r="M60" s="645"/>
      <c r="N60" s="645"/>
      <c r="O60" s="646"/>
      <c r="P60" s="644"/>
      <c r="Q60" s="645"/>
      <c r="R60" s="645"/>
      <c r="S60" s="645"/>
      <c r="T60" s="645"/>
      <c r="U60" s="646"/>
      <c r="V60" s="644"/>
      <c r="W60" s="645"/>
      <c r="X60" s="645"/>
      <c r="Y60" s="645"/>
      <c r="Z60" s="645"/>
      <c r="AA60" s="646"/>
      <c r="AB60" s="644"/>
      <c r="AC60" s="645"/>
      <c r="AD60" s="645"/>
      <c r="AE60" s="645"/>
      <c r="AF60" s="645"/>
      <c r="AG60" s="646"/>
      <c r="AH60" s="644"/>
      <c r="AI60" s="645"/>
      <c r="AJ60" s="645"/>
      <c r="AK60" s="645"/>
      <c r="AL60" s="645"/>
      <c r="AM60" s="646"/>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 thickBot="1" x14ac:dyDescent="0.4">
      <c r="A61" s="70"/>
      <c r="B61" s="70"/>
      <c r="C61" s="70"/>
      <c r="D61" s="70"/>
      <c r="E61" s="70"/>
      <c r="F61" s="70"/>
      <c r="G61" s="70"/>
      <c r="H61" s="70"/>
      <c r="I61" s="70"/>
      <c r="J61" s="647"/>
      <c r="K61" s="648"/>
      <c r="L61" s="648"/>
      <c r="M61" s="648"/>
      <c r="N61" s="648"/>
      <c r="O61" s="649"/>
      <c r="P61" s="647"/>
      <c r="Q61" s="648"/>
      <c r="R61" s="648"/>
      <c r="S61" s="648"/>
      <c r="T61" s="648"/>
      <c r="U61" s="649"/>
      <c r="V61" s="647"/>
      <c r="W61" s="648"/>
      <c r="X61" s="648"/>
      <c r="Y61" s="648"/>
      <c r="Z61" s="648"/>
      <c r="AA61" s="649"/>
      <c r="AB61" s="647"/>
      <c r="AC61" s="648"/>
      <c r="AD61" s="648"/>
      <c r="AE61" s="648"/>
      <c r="AF61" s="648"/>
      <c r="AG61" s="649"/>
      <c r="AH61" s="647"/>
      <c r="AI61" s="648"/>
      <c r="AJ61" s="648"/>
      <c r="AK61" s="648"/>
      <c r="AL61" s="648"/>
      <c r="AM61" s="649"/>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3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3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3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3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3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3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3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3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3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3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3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3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3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3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3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3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3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3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3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3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3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3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3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3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3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3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3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3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3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3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3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3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3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3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3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3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3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3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3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3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3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3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3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3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3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3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3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3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3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3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3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3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3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3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3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3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3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3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3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3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3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3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3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3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3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3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3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3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3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3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3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3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3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3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3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3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3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3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3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3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3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3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3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3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3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3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3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3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3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3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3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3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3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3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3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3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3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3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3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3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3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3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3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3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3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3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3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3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3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3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3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3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3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3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3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3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3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3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3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3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3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3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3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3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3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3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3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3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3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3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3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3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3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3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3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3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3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3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3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3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3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3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3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3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3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3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3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3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3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3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3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3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3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3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3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3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3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3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3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3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3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3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3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3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3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3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3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3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3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3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3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3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3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3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3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3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3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3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3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3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3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3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3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35">
      <c r="A245" s="70"/>
    </row>
    <row r="246" spans="1:60" x14ac:dyDescent="0.35">
      <c r="A246" s="70"/>
    </row>
    <row r="247" spans="1:60" x14ac:dyDescent="0.35">
      <c r="A247" s="70"/>
    </row>
    <row r="248" spans="1:60" x14ac:dyDescent="0.35">
      <c r="A248" s="70"/>
    </row>
  </sheetData>
  <sheetProtection algorithmName="SHA-512" hashValue="P8imCnc//mVXnj1xR3RlwCPkCtINxVK92LA3sLzPa2b0b27gGZBWYfE61INB3lk/r4v1JWid+bUQWQGVJqVfXw==" saltValue="Mgtxo5NxDflOuPhlnn4ZKQ=="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4" sqref="C4"/>
    </sheetView>
  </sheetViews>
  <sheetFormatPr baseColWidth="10" defaultRowHeight="14.5" x14ac:dyDescent="0.35"/>
  <cols>
    <col min="2" max="2" width="24.1796875" customWidth="1"/>
    <col min="3" max="3" width="70.1796875" customWidth="1"/>
    <col min="4" max="4" width="29.81640625" customWidth="1"/>
  </cols>
  <sheetData>
    <row r="1" spans="1:37" ht="22.5" x14ac:dyDescent="0.35">
      <c r="A1" s="70"/>
      <c r="B1" s="691" t="s">
        <v>52</v>
      </c>
      <c r="C1" s="691"/>
      <c r="D1" s="691"/>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3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 x14ac:dyDescent="0.35">
      <c r="A3" s="70"/>
      <c r="B3" s="3"/>
      <c r="C3" s="4" t="s">
        <v>49</v>
      </c>
      <c r="D3" s="4"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0" x14ac:dyDescent="0.35">
      <c r="A4" s="70"/>
      <c r="B4" s="5" t="s">
        <v>48</v>
      </c>
      <c r="C4" s="6" t="s">
        <v>99</v>
      </c>
      <c r="D4" s="7">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0" x14ac:dyDescent="0.35">
      <c r="A5" s="70"/>
      <c r="B5" s="8" t="s">
        <v>50</v>
      </c>
      <c r="C5" s="9" t="s">
        <v>100</v>
      </c>
      <c r="D5" s="10">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0" x14ac:dyDescent="0.35">
      <c r="A6" s="70"/>
      <c r="B6" s="11" t="s">
        <v>104</v>
      </c>
      <c r="C6" s="9" t="s">
        <v>101</v>
      </c>
      <c r="D6" s="10">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5" x14ac:dyDescent="0.35">
      <c r="A7" s="70"/>
      <c r="B7" s="12" t="s">
        <v>6</v>
      </c>
      <c r="C7" s="9" t="s">
        <v>102</v>
      </c>
      <c r="D7" s="10">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0" x14ac:dyDescent="0.35">
      <c r="A8" s="70"/>
      <c r="B8" s="13" t="s">
        <v>51</v>
      </c>
      <c r="C8" s="9" t="s">
        <v>103</v>
      </c>
      <c r="D8" s="10">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3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x14ac:dyDescent="0.3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3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3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3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3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3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3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3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3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3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3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3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3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3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3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3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3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3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3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3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3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3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3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3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3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35">
      <c r="A35" s="70"/>
    </row>
    <row r="36" spans="1:31" x14ac:dyDescent="0.35">
      <c r="A36" s="70"/>
    </row>
    <row r="37" spans="1:31" x14ac:dyDescent="0.35">
      <c r="A37" s="70"/>
    </row>
    <row r="38" spans="1:31" x14ac:dyDescent="0.35">
      <c r="A38" s="70"/>
    </row>
    <row r="39" spans="1:31" x14ac:dyDescent="0.35">
      <c r="A39" s="70"/>
    </row>
    <row r="40" spans="1:31" x14ac:dyDescent="0.35">
      <c r="A40" s="70"/>
    </row>
    <row r="41" spans="1:31" x14ac:dyDescent="0.35">
      <c r="A41" s="70"/>
    </row>
    <row r="42" spans="1:31" x14ac:dyDescent="0.35">
      <c r="A42" s="70"/>
    </row>
    <row r="43" spans="1:31" x14ac:dyDescent="0.35">
      <c r="A43" s="70"/>
    </row>
    <row r="44" spans="1:31" x14ac:dyDescent="0.35">
      <c r="A44" s="70"/>
    </row>
    <row r="45" spans="1:31" x14ac:dyDescent="0.35">
      <c r="A45" s="70"/>
    </row>
    <row r="46" spans="1:31" x14ac:dyDescent="0.35">
      <c r="A46" s="70"/>
    </row>
    <row r="47" spans="1:31" x14ac:dyDescent="0.35">
      <c r="A47" s="70"/>
    </row>
    <row r="48" spans="1:31" x14ac:dyDescent="0.35">
      <c r="A48" s="70"/>
    </row>
    <row r="49" spans="1:1" x14ac:dyDescent="0.35">
      <c r="A49" s="70"/>
    </row>
    <row r="50" spans="1:1" x14ac:dyDescent="0.35">
      <c r="A50" s="70"/>
    </row>
    <row r="51" spans="1:1" x14ac:dyDescent="0.35">
      <c r="A51" s="70"/>
    </row>
    <row r="52" spans="1:1" x14ac:dyDescent="0.35">
      <c r="A52" s="70"/>
    </row>
    <row r="53" spans="1:1" x14ac:dyDescent="0.35">
      <c r="A53" s="70"/>
    </row>
    <row r="54" spans="1:1" x14ac:dyDescent="0.35">
      <c r="A54" s="70"/>
    </row>
    <row r="55" spans="1:1" x14ac:dyDescent="0.35">
      <c r="A55" s="7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4.5" x14ac:dyDescent="0.35"/>
  <cols>
    <col min="2" max="2" width="40.453125" customWidth="1"/>
    <col min="3" max="3" width="74.81640625" customWidth="1"/>
    <col min="4" max="4" width="135" bestFit="1" customWidth="1"/>
    <col min="5" max="5" width="144.7265625" bestFit="1" customWidth="1"/>
  </cols>
  <sheetData>
    <row r="1" spans="1:21" ht="32.5" x14ac:dyDescent="0.35">
      <c r="A1" s="70"/>
      <c r="B1" s="692" t="s">
        <v>60</v>
      </c>
      <c r="C1" s="692"/>
      <c r="D1" s="692"/>
      <c r="E1" s="70"/>
      <c r="F1" s="70"/>
      <c r="G1" s="70"/>
      <c r="H1" s="70"/>
      <c r="I1" s="70"/>
      <c r="J1" s="70"/>
      <c r="K1" s="70"/>
      <c r="L1" s="70"/>
      <c r="M1" s="70"/>
      <c r="N1" s="70"/>
      <c r="O1" s="70"/>
      <c r="P1" s="70"/>
      <c r="Q1" s="70"/>
      <c r="R1" s="70"/>
      <c r="S1" s="70"/>
      <c r="T1" s="70"/>
      <c r="U1" s="70"/>
    </row>
    <row r="2" spans="1:21" x14ac:dyDescent="0.35">
      <c r="A2" s="70"/>
      <c r="B2" s="70"/>
      <c r="C2" s="70"/>
      <c r="D2" s="70"/>
      <c r="E2" s="70"/>
      <c r="F2" s="70"/>
      <c r="G2" s="70"/>
      <c r="H2" s="70"/>
      <c r="I2" s="70"/>
      <c r="J2" s="70"/>
      <c r="K2" s="70"/>
      <c r="L2" s="70"/>
      <c r="M2" s="70"/>
      <c r="N2" s="70"/>
      <c r="O2" s="70"/>
      <c r="P2" s="70"/>
      <c r="Q2" s="70"/>
      <c r="R2" s="70"/>
      <c r="S2" s="70"/>
      <c r="T2" s="70"/>
      <c r="U2" s="70"/>
    </row>
    <row r="3" spans="1:21" ht="30.5" x14ac:dyDescent="0.35">
      <c r="A3" s="70"/>
      <c r="B3" s="91"/>
      <c r="C3" s="22" t="s">
        <v>53</v>
      </c>
      <c r="D3" s="22" t="s">
        <v>54</v>
      </c>
      <c r="E3" s="70"/>
      <c r="F3" s="70"/>
      <c r="G3" s="70"/>
      <c r="H3" s="70"/>
      <c r="I3" s="70"/>
      <c r="J3" s="70"/>
      <c r="K3" s="70"/>
      <c r="L3" s="70"/>
      <c r="M3" s="70"/>
      <c r="N3" s="70"/>
      <c r="O3" s="70"/>
      <c r="P3" s="70"/>
      <c r="Q3" s="70"/>
      <c r="R3" s="70"/>
      <c r="S3" s="70"/>
      <c r="T3" s="70"/>
      <c r="U3" s="70"/>
    </row>
    <row r="4" spans="1:21" ht="32.5" x14ac:dyDescent="0.35">
      <c r="A4" s="90" t="s">
        <v>80</v>
      </c>
      <c r="B4" s="25" t="s">
        <v>98</v>
      </c>
      <c r="C4" s="30" t="s">
        <v>153</v>
      </c>
      <c r="D4" s="23" t="s">
        <v>94</v>
      </c>
      <c r="E4" s="70"/>
      <c r="F4" s="70"/>
      <c r="G4" s="70"/>
      <c r="H4" s="70"/>
      <c r="I4" s="70"/>
      <c r="J4" s="70"/>
      <c r="K4" s="70"/>
      <c r="L4" s="70"/>
      <c r="M4" s="70"/>
      <c r="N4" s="70"/>
      <c r="O4" s="70"/>
      <c r="P4" s="70"/>
      <c r="Q4" s="70"/>
      <c r="R4" s="70"/>
      <c r="S4" s="70"/>
      <c r="T4" s="70"/>
      <c r="U4" s="70"/>
    </row>
    <row r="5" spans="1:21" ht="65" x14ac:dyDescent="0.35">
      <c r="A5" s="90" t="s">
        <v>81</v>
      </c>
      <c r="B5" s="26" t="s">
        <v>56</v>
      </c>
      <c r="C5" s="31" t="s">
        <v>90</v>
      </c>
      <c r="D5" s="24" t="s">
        <v>95</v>
      </c>
      <c r="E5" s="70"/>
      <c r="F5" s="70"/>
      <c r="G5" s="70"/>
      <c r="H5" s="70"/>
      <c r="I5" s="70"/>
      <c r="J5" s="70"/>
      <c r="K5" s="70"/>
      <c r="L5" s="70"/>
      <c r="M5" s="70"/>
      <c r="N5" s="70"/>
      <c r="O5" s="70"/>
      <c r="P5" s="70"/>
      <c r="Q5" s="70"/>
      <c r="R5" s="70"/>
      <c r="S5" s="70"/>
      <c r="T5" s="70"/>
      <c r="U5" s="70"/>
    </row>
    <row r="6" spans="1:21" ht="65" x14ac:dyDescent="0.35">
      <c r="A6" s="90" t="s">
        <v>78</v>
      </c>
      <c r="B6" s="27" t="s">
        <v>57</v>
      </c>
      <c r="C6" s="31" t="s">
        <v>91</v>
      </c>
      <c r="D6" s="24" t="s">
        <v>97</v>
      </c>
      <c r="E6" s="70"/>
      <c r="F6" s="70"/>
      <c r="G6" s="70"/>
      <c r="H6" s="70"/>
      <c r="I6" s="70"/>
      <c r="J6" s="70"/>
      <c r="K6" s="70"/>
      <c r="L6" s="70"/>
      <c r="M6" s="70"/>
      <c r="N6" s="70"/>
      <c r="O6" s="70"/>
      <c r="P6" s="70"/>
      <c r="Q6" s="70"/>
      <c r="R6" s="70"/>
      <c r="S6" s="70"/>
      <c r="T6" s="70"/>
      <c r="U6" s="70"/>
    </row>
    <row r="7" spans="1:21" ht="65" x14ac:dyDescent="0.35">
      <c r="A7" s="90" t="s">
        <v>7</v>
      </c>
      <c r="B7" s="28" t="s">
        <v>58</v>
      </c>
      <c r="C7" s="31" t="s">
        <v>92</v>
      </c>
      <c r="D7" s="24" t="s">
        <v>96</v>
      </c>
      <c r="E7" s="70"/>
      <c r="F7" s="70"/>
      <c r="G7" s="70"/>
      <c r="H7" s="70"/>
      <c r="I7" s="70"/>
      <c r="J7" s="70"/>
      <c r="K7" s="70"/>
      <c r="L7" s="70"/>
      <c r="M7" s="70"/>
      <c r="N7" s="70"/>
      <c r="O7" s="70"/>
      <c r="P7" s="70"/>
      <c r="Q7" s="70"/>
      <c r="R7" s="70"/>
      <c r="S7" s="70"/>
      <c r="T7" s="70"/>
      <c r="U7" s="70"/>
    </row>
    <row r="8" spans="1:21" ht="65" x14ac:dyDescent="0.35">
      <c r="A8" s="90" t="s">
        <v>82</v>
      </c>
      <c r="B8" s="29" t="s">
        <v>59</v>
      </c>
      <c r="C8" s="31" t="s">
        <v>93</v>
      </c>
      <c r="D8" s="24" t="s">
        <v>115</v>
      </c>
      <c r="E8" s="70"/>
      <c r="F8" s="70"/>
      <c r="G8" s="70"/>
      <c r="H8" s="70"/>
      <c r="I8" s="70"/>
      <c r="J8" s="70"/>
      <c r="K8" s="70"/>
      <c r="L8" s="70"/>
      <c r="M8" s="70"/>
      <c r="N8" s="70"/>
      <c r="O8" s="70"/>
      <c r="P8" s="70"/>
      <c r="Q8" s="70"/>
      <c r="R8" s="70"/>
      <c r="S8" s="70"/>
      <c r="T8" s="70"/>
      <c r="U8" s="70"/>
    </row>
    <row r="9" spans="1:21" ht="20" x14ac:dyDescent="0.35">
      <c r="A9" s="90"/>
      <c r="B9" s="90"/>
      <c r="C9" s="92"/>
      <c r="D9" s="92"/>
      <c r="E9" s="70"/>
      <c r="F9" s="70"/>
      <c r="G9" s="70"/>
      <c r="H9" s="70"/>
      <c r="I9" s="70"/>
      <c r="J9" s="70"/>
      <c r="K9" s="70"/>
      <c r="L9" s="70"/>
      <c r="M9" s="70"/>
      <c r="N9" s="70"/>
      <c r="O9" s="70"/>
      <c r="P9" s="70"/>
      <c r="Q9" s="70"/>
      <c r="R9" s="70"/>
      <c r="S9" s="70"/>
      <c r="T9" s="70"/>
      <c r="U9" s="70"/>
    </row>
    <row r="10" spans="1:21" x14ac:dyDescent="0.35">
      <c r="A10" s="90"/>
      <c r="B10" s="93"/>
      <c r="C10" s="93"/>
      <c r="D10" s="93"/>
      <c r="E10" s="70"/>
      <c r="F10" s="70"/>
      <c r="G10" s="70"/>
      <c r="H10" s="70"/>
      <c r="I10" s="70"/>
      <c r="J10" s="70"/>
      <c r="K10" s="70"/>
      <c r="L10" s="70"/>
      <c r="M10" s="70"/>
      <c r="N10" s="70"/>
      <c r="O10" s="70"/>
      <c r="P10" s="70"/>
      <c r="Q10" s="70"/>
      <c r="R10" s="70"/>
      <c r="S10" s="70"/>
      <c r="T10" s="70"/>
      <c r="U10" s="70"/>
    </row>
    <row r="11" spans="1:21" x14ac:dyDescent="0.35">
      <c r="A11" s="90"/>
      <c r="B11" s="90" t="s">
        <v>88</v>
      </c>
      <c r="C11" s="90" t="s">
        <v>141</v>
      </c>
      <c r="D11" s="90" t="s">
        <v>148</v>
      </c>
      <c r="E11" s="70"/>
      <c r="F11" s="70"/>
      <c r="G11" s="70"/>
      <c r="H11" s="70"/>
      <c r="I11" s="70"/>
      <c r="J11" s="70"/>
      <c r="K11" s="70"/>
      <c r="L11" s="70"/>
      <c r="M11" s="70"/>
      <c r="N11" s="70"/>
      <c r="O11" s="70"/>
      <c r="P11" s="70"/>
      <c r="Q11" s="70"/>
      <c r="R11" s="70"/>
      <c r="S11" s="70"/>
      <c r="T11" s="70"/>
      <c r="U11" s="70"/>
    </row>
    <row r="12" spans="1:21" x14ac:dyDescent="0.35">
      <c r="A12" s="90"/>
      <c r="B12" s="90" t="s">
        <v>86</v>
      </c>
      <c r="C12" s="90" t="s">
        <v>145</v>
      </c>
      <c r="D12" s="90" t="s">
        <v>149</v>
      </c>
      <c r="E12" s="70"/>
      <c r="F12" s="70"/>
      <c r="G12" s="70"/>
      <c r="H12" s="70"/>
      <c r="I12" s="70"/>
      <c r="J12" s="70"/>
      <c r="K12" s="70"/>
      <c r="L12" s="70"/>
      <c r="M12" s="70"/>
      <c r="N12" s="70"/>
      <c r="O12" s="70"/>
      <c r="P12" s="70"/>
      <c r="Q12" s="70"/>
      <c r="R12" s="70"/>
      <c r="S12" s="70"/>
      <c r="T12" s="70"/>
      <c r="U12" s="70"/>
    </row>
    <row r="13" spans="1:21" x14ac:dyDescent="0.35">
      <c r="A13" s="90"/>
      <c r="B13" s="90"/>
      <c r="C13" s="90" t="s">
        <v>144</v>
      </c>
      <c r="D13" s="90" t="s">
        <v>150</v>
      </c>
      <c r="E13" s="70"/>
      <c r="F13" s="70"/>
      <c r="G13" s="70"/>
      <c r="H13" s="70"/>
      <c r="I13" s="70"/>
      <c r="J13" s="70"/>
      <c r="K13" s="70"/>
      <c r="L13" s="70"/>
      <c r="M13" s="70"/>
      <c r="N13" s="70"/>
      <c r="O13" s="70"/>
      <c r="P13" s="70"/>
      <c r="Q13" s="70"/>
      <c r="R13" s="70"/>
      <c r="S13" s="70"/>
      <c r="T13" s="70"/>
      <c r="U13" s="70"/>
    </row>
    <row r="14" spans="1:21" x14ac:dyDescent="0.35">
      <c r="A14" s="90"/>
      <c r="B14" s="90"/>
      <c r="C14" s="90" t="s">
        <v>146</v>
      </c>
      <c r="D14" s="90" t="s">
        <v>151</v>
      </c>
      <c r="E14" s="70"/>
      <c r="F14" s="70"/>
      <c r="G14" s="70"/>
      <c r="H14" s="70"/>
      <c r="I14" s="70"/>
      <c r="J14" s="70"/>
      <c r="K14" s="70"/>
      <c r="L14" s="70"/>
      <c r="M14" s="70"/>
      <c r="N14" s="70"/>
      <c r="O14" s="70"/>
      <c r="P14" s="70"/>
      <c r="Q14" s="70"/>
      <c r="R14" s="70"/>
      <c r="S14" s="70"/>
      <c r="T14" s="70"/>
      <c r="U14" s="70"/>
    </row>
    <row r="15" spans="1:21" x14ac:dyDescent="0.35">
      <c r="A15" s="90"/>
      <c r="B15" s="90"/>
      <c r="C15" s="90" t="s">
        <v>147</v>
      </c>
      <c r="D15" s="90" t="s">
        <v>152</v>
      </c>
      <c r="E15" s="70"/>
      <c r="F15" s="70"/>
      <c r="G15" s="70"/>
      <c r="H15" s="70"/>
      <c r="I15" s="70"/>
      <c r="J15" s="70"/>
      <c r="K15" s="70"/>
      <c r="L15" s="70"/>
      <c r="M15" s="70"/>
      <c r="N15" s="70"/>
      <c r="O15" s="70"/>
      <c r="P15" s="70"/>
      <c r="Q15" s="70"/>
      <c r="R15" s="70"/>
      <c r="S15" s="70"/>
      <c r="T15" s="70"/>
      <c r="U15" s="70"/>
    </row>
    <row r="16" spans="1:21" x14ac:dyDescent="0.35">
      <c r="A16" s="90"/>
      <c r="B16" s="90"/>
      <c r="C16" s="90"/>
      <c r="D16" s="90"/>
      <c r="E16" s="70"/>
      <c r="F16" s="70"/>
      <c r="G16" s="70"/>
      <c r="H16" s="70"/>
      <c r="I16" s="70"/>
      <c r="J16" s="70"/>
      <c r="K16" s="70"/>
      <c r="L16" s="70"/>
      <c r="M16" s="70"/>
      <c r="N16" s="70"/>
      <c r="O16" s="70"/>
    </row>
    <row r="17" spans="1:15" x14ac:dyDescent="0.35">
      <c r="A17" s="90"/>
      <c r="B17" s="90"/>
      <c r="C17" s="90"/>
      <c r="D17" s="90"/>
      <c r="E17" s="70"/>
      <c r="F17" s="70"/>
      <c r="G17" s="70"/>
      <c r="H17" s="70"/>
      <c r="I17" s="70"/>
      <c r="J17" s="70"/>
      <c r="K17" s="70"/>
      <c r="L17" s="70"/>
      <c r="M17" s="70"/>
      <c r="N17" s="70"/>
      <c r="O17" s="70"/>
    </row>
    <row r="18" spans="1:15" x14ac:dyDescent="0.35">
      <c r="A18" s="90"/>
      <c r="B18" s="94"/>
      <c r="C18" s="94"/>
      <c r="D18" s="94"/>
      <c r="E18" s="70"/>
      <c r="F18" s="70"/>
      <c r="G18" s="70"/>
      <c r="H18" s="70"/>
      <c r="I18" s="70"/>
      <c r="J18" s="70"/>
      <c r="K18" s="70"/>
      <c r="L18" s="70"/>
      <c r="M18" s="70"/>
      <c r="N18" s="70"/>
      <c r="O18" s="70"/>
    </row>
    <row r="19" spans="1:15" x14ac:dyDescent="0.35">
      <c r="A19" s="90"/>
      <c r="B19" s="94"/>
      <c r="C19" s="94"/>
      <c r="D19" s="94"/>
      <c r="E19" s="70"/>
      <c r="F19" s="70"/>
      <c r="G19" s="70"/>
      <c r="H19" s="70"/>
      <c r="I19" s="70"/>
      <c r="J19" s="70"/>
      <c r="K19" s="70"/>
      <c r="L19" s="70"/>
      <c r="M19" s="70"/>
      <c r="N19" s="70"/>
      <c r="O19" s="70"/>
    </row>
    <row r="20" spans="1:15" x14ac:dyDescent="0.35">
      <c r="A20" s="90"/>
      <c r="B20" s="94"/>
      <c r="C20" s="94"/>
      <c r="D20" s="94"/>
      <c r="E20" s="70"/>
      <c r="F20" s="70"/>
      <c r="G20" s="70"/>
      <c r="H20" s="70"/>
      <c r="I20" s="70"/>
      <c r="J20" s="70"/>
      <c r="K20" s="70"/>
      <c r="L20" s="70"/>
      <c r="M20" s="70"/>
      <c r="N20" s="70"/>
      <c r="O20" s="70"/>
    </row>
    <row r="21" spans="1:15" x14ac:dyDescent="0.35">
      <c r="A21" s="90"/>
      <c r="B21" s="94"/>
      <c r="C21" s="94"/>
      <c r="D21" s="94"/>
      <c r="E21" s="70"/>
      <c r="F21" s="70"/>
      <c r="G21" s="70"/>
      <c r="H21" s="70"/>
      <c r="I21" s="70"/>
      <c r="J21" s="70"/>
      <c r="K21" s="70"/>
      <c r="L21" s="70"/>
      <c r="M21" s="70"/>
      <c r="N21" s="70"/>
      <c r="O21" s="70"/>
    </row>
    <row r="22" spans="1:15" ht="20" x14ac:dyDescent="0.35">
      <c r="A22" s="90"/>
      <c r="B22" s="90"/>
      <c r="C22" s="92"/>
      <c r="D22" s="92"/>
      <c r="E22" s="70"/>
      <c r="F22" s="70"/>
      <c r="G22" s="70"/>
      <c r="H22" s="70"/>
      <c r="I22" s="70"/>
      <c r="J22" s="70"/>
      <c r="K22" s="70"/>
      <c r="L22" s="70"/>
      <c r="M22" s="70"/>
      <c r="N22" s="70"/>
      <c r="O22" s="70"/>
    </row>
    <row r="23" spans="1:15" ht="20" x14ac:dyDescent="0.35">
      <c r="A23" s="90"/>
      <c r="B23" s="90"/>
      <c r="C23" s="92"/>
      <c r="D23" s="92"/>
      <c r="E23" s="70"/>
      <c r="F23" s="70"/>
      <c r="G23" s="70"/>
      <c r="H23" s="70"/>
      <c r="I23" s="70"/>
      <c r="J23" s="70"/>
      <c r="K23" s="70"/>
      <c r="L23" s="70"/>
      <c r="M23" s="70"/>
      <c r="N23" s="70"/>
      <c r="O23" s="70"/>
    </row>
    <row r="24" spans="1:15" ht="20" x14ac:dyDescent="0.35">
      <c r="A24" s="90"/>
      <c r="B24" s="90"/>
      <c r="C24" s="92"/>
      <c r="D24" s="92"/>
      <c r="E24" s="70"/>
      <c r="F24" s="70"/>
      <c r="G24" s="70"/>
      <c r="H24" s="70"/>
      <c r="I24" s="70"/>
      <c r="J24" s="70"/>
      <c r="K24" s="70"/>
      <c r="L24" s="70"/>
      <c r="M24" s="70"/>
      <c r="N24" s="70"/>
      <c r="O24" s="70"/>
    </row>
    <row r="25" spans="1:15" ht="20" x14ac:dyDescent="0.35">
      <c r="A25" s="90"/>
      <c r="B25" s="90"/>
      <c r="C25" s="92"/>
      <c r="D25" s="92"/>
      <c r="E25" s="70"/>
      <c r="F25" s="70"/>
      <c r="G25" s="70"/>
      <c r="H25" s="70"/>
      <c r="I25" s="70"/>
      <c r="J25" s="70"/>
      <c r="K25" s="70"/>
      <c r="L25" s="70"/>
      <c r="M25" s="70"/>
      <c r="N25" s="70"/>
      <c r="O25" s="70"/>
    </row>
    <row r="26" spans="1:15" ht="20" x14ac:dyDescent="0.35">
      <c r="A26" s="90"/>
      <c r="B26" s="90"/>
      <c r="C26" s="92"/>
      <c r="D26" s="92"/>
      <c r="E26" s="70"/>
      <c r="F26" s="70"/>
      <c r="G26" s="70"/>
      <c r="H26" s="70"/>
      <c r="I26" s="70"/>
      <c r="J26" s="70"/>
      <c r="K26" s="70"/>
      <c r="L26" s="70"/>
      <c r="M26" s="70"/>
      <c r="N26" s="70"/>
      <c r="O26" s="70"/>
    </row>
    <row r="27" spans="1:15" ht="20" x14ac:dyDescent="0.35">
      <c r="A27" s="90"/>
      <c r="B27" s="90"/>
      <c r="C27" s="92"/>
      <c r="D27" s="92"/>
      <c r="E27" s="70"/>
      <c r="F27" s="70"/>
      <c r="G27" s="70"/>
      <c r="H27" s="70"/>
      <c r="I27" s="70"/>
      <c r="J27" s="70"/>
      <c r="K27" s="70"/>
      <c r="L27" s="70"/>
      <c r="M27" s="70"/>
      <c r="N27" s="70"/>
      <c r="O27" s="70"/>
    </row>
    <row r="28" spans="1:15" ht="20" x14ac:dyDescent="0.35">
      <c r="A28" s="90"/>
      <c r="B28" s="90"/>
      <c r="C28" s="92"/>
      <c r="D28" s="92"/>
      <c r="E28" s="70"/>
      <c r="F28" s="70"/>
      <c r="G28" s="70"/>
      <c r="H28" s="70"/>
      <c r="I28" s="70"/>
      <c r="J28" s="70"/>
      <c r="K28" s="70"/>
      <c r="L28" s="70"/>
      <c r="M28" s="70"/>
      <c r="N28" s="70"/>
      <c r="O28" s="70"/>
    </row>
    <row r="29" spans="1:15" ht="20" x14ac:dyDescent="0.35">
      <c r="A29" s="90"/>
      <c r="B29" s="90"/>
      <c r="C29" s="92"/>
      <c r="D29" s="92"/>
      <c r="E29" s="70"/>
      <c r="F29" s="70"/>
      <c r="G29" s="70"/>
      <c r="H29" s="70"/>
      <c r="I29" s="70"/>
      <c r="J29" s="70"/>
      <c r="K29" s="70"/>
      <c r="L29" s="70"/>
      <c r="M29" s="70"/>
      <c r="N29" s="70"/>
      <c r="O29" s="70"/>
    </row>
    <row r="30" spans="1:15" ht="20" x14ac:dyDescent="0.35">
      <c r="A30" s="90"/>
      <c r="B30" s="90"/>
      <c r="C30" s="92"/>
      <c r="D30" s="92"/>
      <c r="E30" s="70"/>
      <c r="F30" s="70"/>
      <c r="G30" s="70"/>
      <c r="H30" s="70"/>
      <c r="I30" s="70"/>
      <c r="J30" s="70"/>
      <c r="K30" s="70"/>
      <c r="L30" s="70"/>
      <c r="M30" s="70"/>
      <c r="N30" s="70"/>
      <c r="O30" s="70"/>
    </row>
    <row r="31" spans="1:15" ht="20" x14ac:dyDescent="0.35">
      <c r="A31" s="90"/>
      <c r="B31" s="90"/>
      <c r="C31" s="92"/>
      <c r="D31" s="92"/>
      <c r="E31" s="70"/>
      <c r="F31" s="70"/>
      <c r="G31" s="70"/>
      <c r="H31" s="70"/>
      <c r="I31" s="70"/>
      <c r="J31" s="70"/>
      <c r="K31" s="70"/>
      <c r="L31" s="70"/>
      <c r="M31" s="70"/>
      <c r="N31" s="70"/>
      <c r="O31" s="70"/>
    </row>
    <row r="32" spans="1:15" ht="20" x14ac:dyDescent="0.35">
      <c r="A32" s="90"/>
      <c r="B32" s="90"/>
      <c r="C32" s="92"/>
      <c r="D32" s="92"/>
      <c r="E32" s="70"/>
      <c r="F32" s="70"/>
      <c r="G32" s="70"/>
      <c r="H32" s="70"/>
      <c r="I32" s="70"/>
      <c r="J32" s="70"/>
      <c r="K32" s="70"/>
      <c r="L32" s="70"/>
      <c r="M32" s="70"/>
      <c r="N32" s="70"/>
      <c r="O32" s="70"/>
    </row>
    <row r="33" spans="1:15" ht="20" x14ac:dyDescent="0.35">
      <c r="A33" s="90"/>
      <c r="B33" s="90"/>
      <c r="C33" s="92"/>
      <c r="D33" s="92"/>
      <c r="E33" s="70"/>
      <c r="F33" s="70"/>
      <c r="G33" s="70"/>
      <c r="H33" s="70"/>
      <c r="I33" s="70"/>
      <c r="J33" s="70"/>
      <c r="K33" s="70"/>
      <c r="L33" s="70"/>
      <c r="M33" s="70"/>
      <c r="N33" s="70"/>
      <c r="O33" s="70"/>
    </row>
    <row r="34" spans="1:15" ht="20" x14ac:dyDescent="0.35">
      <c r="A34" s="90"/>
      <c r="B34" s="90"/>
      <c r="C34" s="92"/>
      <c r="D34" s="92"/>
      <c r="E34" s="70"/>
      <c r="F34" s="70"/>
      <c r="G34" s="70"/>
      <c r="H34" s="70"/>
      <c r="I34" s="70"/>
      <c r="J34" s="70"/>
      <c r="K34" s="70"/>
      <c r="L34" s="70"/>
      <c r="M34" s="70"/>
      <c r="N34" s="70"/>
      <c r="O34" s="70"/>
    </row>
    <row r="35" spans="1:15" ht="20" x14ac:dyDescent="0.35">
      <c r="A35" s="90"/>
      <c r="B35" s="90"/>
      <c r="C35" s="92"/>
      <c r="D35" s="92"/>
      <c r="E35" s="70"/>
      <c r="F35" s="70"/>
      <c r="G35" s="70"/>
      <c r="H35" s="70"/>
      <c r="I35" s="70"/>
      <c r="J35" s="70"/>
      <c r="K35" s="70"/>
      <c r="L35" s="70"/>
      <c r="M35" s="70"/>
      <c r="N35" s="70"/>
      <c r="O35" s="70"/>
    </row>
    <row r="36" spans="1:15" ht="20" x14ac:dyDescent="0.35">
      <c r="A36" s="90"/>
      <c r="B36" s="90"/>
      <c r="C36" s="92"/>
      <c r="D36" s="92"/>
      <c r="E36" s="70"/>
      <c r="F36" s="70"/>
      <c r="G36" s="70"/>
      <c r="H36" s="70"/>
      <c r="I36" s="70"/>
      <c r="J36" s="70"/>
      <c r="K36" s="70"/>
      <c r="L36" s="70"/>
      <c r="M36" s="70"/>
      <c r="N36" s="70"/>
      <c r="O36" s="70"/>
    </row>
    <row r="37" spans="1:15" ht="20" x14ac:dyDescent="0.35">
      <c r="A37" s="90"/>
      <c r="B37" s="90"/>
      <c r="C37" s="92"/>
      <c r="D37" s="92"/>
      <c r="E37" s="70"/>
      <c r="F37" s="70"/>
      <c r="G37" s="70"/>
      <c r="H37" s="70"/>
      <c r="I37" s="70"/>
      <c r="J37" s="70"/>
      <c r="K37" s="70"/>
      <c r="L37" s="70"/>
      <c r="M37" s="70"/>
      <c r="N37" s="70"/>
      <c r="O37" s="70"/>
    </row>
    <row r="38" spans="1:15" ht="20" x14ac:dyDescent="0.35">
      <c r="A38" s="90"/>
      <c r="B38" s="90"/>
      <c r="C38" s="92"/>
      <c r="D38" s="92"/>
      <c r="E38" s="70"/>
      <c r="F38" s="70"/>
      <c r="G38" s="70"/>
      <c r="H38" s="70"/>
      <c r="I38" s="70"/>
      <c r="J38" s="70"/>
      <c r="K38" s="70"/>
      <c r="L38" s="70"/>
      <c r="M38" s="70"/>
      <c r="N38" s="70"/>
      <c r="O38" s="70"/>
    </row>
    <row r="39" spans="1:15" ht="20" x14ac:dyDescent="0.35">
      <c r="A39" s="90"/>
      <c r="B39" s="90"/>
      <c r="C39" s="92"/>
      <c r="D39" s="92"/>
      <c r="E39" s="70"/>
      <c r="F39" s="70"/>
      <c r="G39" s="70"/>
      <c r="H39" s="70"/>
      <c r="I39" s="70"/>
      <c r="J39" s="70"/>
      <c r="K39" s="70"/>
      <c r="L39" s="70"/>
      <c r="M39" s="70"/>
      <c r="N39" s="70"/>
      <c r="O39" s="70"/>
    </row>
    <row r="40" spans="1:15" ht="20" x14ac:dyDescent="0.35">
      <c r="A40" s="90"/>
      <c r="B40" s="90"/>
      <c r="C40" s="92"/>
      <c r="D40" s="92"/>
      <c r="E40" s="70"/>
      <c r="F40" s="70"/>
      <c r="G40" s="70"/>
      <c r="H40" s="70"/>
      <c r="I40" s="70"/>
      <c r="J40" s="70"/>
      <c r="K40" s="70"/>
      <c r="L40" s="70"/>
      <c r="M40" s="70"/>
      <c r="N40" s="70"/>
      <c r="O40" s="70"/>
    </row>
    <row r="41" spans="1:15" ht="20" x14ac:dyDescent="0.35">
      <c r="A41" s="90"/>
      <c r="B41" s="90"/>
      <c r="C41" s="92"/>
      <c r="D41" s="92"/>
      <c r="E41" s="70"/>
      <c r="F41" s="70"/>
      <c r="G41" s="70"/>
      <c r="H41" s="70"/>
      <c r="I41" s="70"/>
      <c r="J41" s="70"/>
      <c r="K41" s="70"/>
      <c r="L41" s="70"/>
      <c r="M41" s="70"/>
      <c r="N41" s="70"/>
      <c r="O41" s="70"/>
    </row>
    <row r="42" spans="1:15" ht="20" x14ac:dyDescent="0.35">
      <c r="A42" s="90"/>
      <c r="B42" s="90"/>
      <c r="C42" s="92"/>
      <c r="D42" s="92"/>
      <c r="E42" s="70"/>
      <c r="F42" s="70"/>
      <c r="G42" s="70"/>
      <c r="H42" s="70"/>
      <c r="I42" s="70"/>
      <c r="J42" s="70"/>
      <c r="K42" s="70"/>
      <c r="L42" s="70"/>
      <c r="M42" s="70"/>
      <c r="N42" s="70"/>
      <c r="O42" s="70"/>
    </row>
    <row r="43" spans="1:15" ht="20" x14ac:dyDescent="0.35">
      <c r="A43" s="90"/>
      <c r="B43" s="90"/>
      <c r="C43" s="92"/>
      <c r="D43" s="92"/>
      <c r="E43" s="70"/>
      <c r="F43" s="70"/>
      <c r="G43" s="70"/>
      <c r="H43" s="70"/>
      <c r="I43" s="70"/>
      <c r="J43" s="70"/>
      <c r="K43" s="70"/>
      <c r="L43" s="70"/>
      <c r="M43" s="70"/>
      <c r="N43" s="70"/>
      <c r="O43" s="70"/>
    </row>
    <row r="44" spans="1:15" ht="20" x14ac:dyDescent="0.35">
      <c r="A44" s="90"/>
      <c r="B44" s="90"/>
      <c r="C44" s="92"/>
      <c r="D44" s="92"/>
      <c r="E44" s="70"/>
      <c r="F44" s="70"/>
      <c r="G44" s="70"/>
      <c r="H44" s="70"/>
      <c r="I44" s="70"/>
      <c r="J44" s="70"/>
      <c r="K44" s="70"/>
      <c r="L44" s="70"/>
      <c r="M44" s="70"/>
      <c r="N44" s="70"/>
      <c r="O44" s="70"/>
    </row>
    <row r="45" spans="1:15" ht="20" x14ac:dyDescent="0.35">
      <c r="A45" s="90"/>
      <c r="B45" s="90"/>
      <c r="C45" s="92"/>
      <c r="D45" s="92"/>
      <c r="E45" s="70"/>
      <c r="F45" s="70"/>
      <c r="G45" s="70"/>
      <c r="H45" s="70"/>
      <c r="I45" s="70"/>
      <c r="J45" s="70"/>
      <c r="K45" s="70"/>
      <c r="L45" s="70"/>
      <c r="M45" s="70"/>
      <c r="N45" s="70"/>
      <c r="O45" s="70"/>
    </row>
    <row r="46" spans="1:15" ht="20" x14ac:dyDescent="0.35">
      <c r="A46" s="90"/>
      <c r="B46" s="90"/>
      <c r="C46" s="92"/>
      <c r="D46" s="92"/>
      <c r="E46" s="70"/>
      <c r="F46" s="70"/>
      <c r="G46" s="70"/>
      <c r="H46" s="70"/>
      <c r="I46" s="70"/>
      <c r="J46" s="70"/>
      <c r="K46" s="70"/>
      <c r="L46" s="70"/>
      <c r="M46" s="70"/>
      <c r="N46" s="70"/>
      <c r="O46" s="70"/>
    </row>
    <row r="47" spans="1:15" ht="20" x14ac:dyDescent="0.35">
      <c r="A47" s="90"/>
      <c r="B47" s="90"/>
      <c r="C47" s="92"/>
      <c r="D47" s="92"/>
      <c r="E47" s="70"/>
      <c r="F47" s="70"/>
      <c r="G47" s="70"/>
      <c r="H47" s="70"/>
      <c r="I47" s="70"/>
      <c r="J47" s="70"/>
      <c r="K47" s="70"/>
      <c r="L47" s="70"/>
      <c r="M47" s="70"/>
      <c r="N47" s="70"/>
      <c r="O47" s="70"/>
    </row>
    <row r="48" spans="1:15" ht="20" x14ac:dyDescent="0.35">
      <c r="A48" s="90"/>
      <c r="B48" s="90"/>
      <c r="C48" s="92"/>
      <c r="D48" s="92"/>
      <c r="E48" s="70"/>
      <c r="F48" s="70"/>
      <c r="G48" s="70"/>
      <c r="H48" s="70"/>
      <c r="I48" s="70"/>
      <c r="J48" s="70"/>
      <c r="K48" s="70"/>
      <c r="L48" s="70"/>
      <c r="M48" s="70"/>
      <c r="N48" s="70"/>
      <c r="O48" s="70"/>
    </row>
    <row r="49" spans="1:15" ht="20" x14ac:dyDescent="0.35">
      <c r="A49" s="90"/>
      <c r="B49" s="90"/>
      <c r="C49" s="92"/>
      <c r="D49" s="92"/>
      <c r="E49" s="70"/>
      <c r="F49" s="70"/>
      <c r="G49" s="70"/>
      <c r="H49" s="70"/>
      <c r="I49" s="70"/>
      <c r="J49" s="70"/>
      <c r="K49" s="70"/>
      <c r="L49" s="70"/>
      <c r="M49" s="70"/>
      <c r="N49" s="70"/>
      <c r="O49" s="70"/>
    </row>
    <row r="50" spans="1:15" ht="20" x14ac:dyDescent="0.35">
      <c r="A50" s="90"/>
      <c r="B50" s="90"/>
      <c r="C50" s="92"/>
      <c r="D50" s="92"/>
      <c r="E50" s="70"/>
      <c r="F50" s="70"/>
      <c r="G50" s="70"/>
      <c r="H50" s="70"/>
      <c r="I50" s="70"/>
      <c r="J50" s="70"/>
      <c r="K50" s="70"/>
      <c r="L50" s="70"/>
      <c r="M50" s="70"/>
      <c r="N50" s="70"/>
      <c r="O50" s="70"/>
    </row>
    <row r="51" spans="1:15" ht="20" x14ac:dyDescent="0.35">
      <c r="A51" s="90"/>
      <c r="B51" s="90"/>
      <c r="C51" s="92"/>
      <c r="D51" s="92"/>
      <c r="E51" s="70"/>
      <c r="F51" s="70"/>
      <c r="G51" s="70"/>
      <c r="H51" s="70"/>
      <c r="I51" s="70"/>
      <c r="J51" s="70"/>
      <c r="K51" s="70"/>
      <c r="L51" s="70"/>
      <c r="M51" s="70"/>
      <c r="N51" s="70"/>
      <c r="O51" s="70"/>
    </row>
    <row r="52" spans="1:15" ht="20" x14ac:dyDescent="0.35">
      <c r="A52" s="90"/>
      <c r="B52" s="15"/>
      <c r="C52" s="20"/>
      <c r="D52" s="20"/>
    </row>
    <row r="53" spans="1:15" ht="20" x14ac:dyDescent="0.35">
      <c r="A53" s="90"/>
      <c r="B53" s="15"/>
      <c r="C53" s="20"/>
      <c r="D53" s="20"/>
    </row>
    <row r="54" spans="1:15" ht="20" x14ac:dyDescent="0.35">
      <c r="A54" s="90"/>
      <c r="B54" s="15"/>
      <c r="C54" s="20"/>
      <c r="D54" s="20"/>
    </row>
    <row r="55" spans="1:15" ht="20" x14ac:dyDescent="0.35">
      <c r="A55" s="90"/>
      <c r="B55" s="15"/>
      <c r="C55" s="20"/>
      <c r="D55" s="20"/>
    </row>
    <row r="56" spans="1:15" ht="20" x14ac:dyDescent="0.35">
      <c r="A56" s="90"/>
      <c r="B56" s="15"/>
      <c r="C56" s="20"/>
      <c r="D56" s="20"/>
    </row>
    <row r="57" spans="1:15" ht="20" x14ac:dyDescent="0.35">
      <c r="A57" s="90"/>
      <c r="B57" s="15"/>
      <c r="C57" s="20"/>
      <c r="D57" s="20"/>
    </row>
    <row r="58" spans="1:15" ht="20" x14ac:dyDescent="0.35">
      <c r="A58" s="90"/>
      <c r="B58" s="15"/>
      <c r="C58" s="20"/>
      <c r="D58" s="20"/>
    </row>
    <row r="59" spans="1:15" ht="20" x14ac:dyDescent="0.35">
      <c r="A59" s="90"/>
      <c r="B59" s="15"/>
      <c r="C59" s="20"/>
      <c r="D59" s="20"/>
    </row>
    <row r="60" spans="1:15" ht="20" x14ac:dyDescent="0.35">
      <c r="A60" s="90"/>
      <c r="B60" s="15"/>
      <c r="C60" s="20"/>
      <c r="D60" s="20"/>
    </row>
    <row r="61" spans="1:15" ht="20" x14ac:dyDescent="0.35">
      <c r="A61" s="90"/>
      <c r="B61" s="15"/>
      <c r="C61" s="20"/>
      <c r="D61" s="20"/>
    </row>
    <row r="62" spans="1:15" ht="20" x14ac:dyDescent="0.35">
      <c r="A62" s="90"/>
      <c r="B62" s="15"/>
      <c r="C62" s="20"/>
      <c r="D62" s="20"/>
    </row>
    <row r="63" spans="1:15" ht="20" x14ac:dyDescent="0.35">
      <c r="A63" s="90"/>
      <c r="B63" s="15"/>
      <c r="C63" s="20"/>
      <c r="D63" s="20"/>
    </row>
    <row r="64" spans="1:15" ht="20" x14ac:dyDescent="0.35">
      <c r="A64" s="90"/>
      <c r="B64" s="15"/>
      <c r="C64" s="20"/>
      <c r="D64" s="20"/>
    </row>
    <row r="65" spans="1:4" ht="20" x14ac:dyDescent="0.35">
      <c r="A65" s="90"/>
      <c r="B65" s="15"/>
      <c r="C65" s="20"/>
      <c r="D65" s="20"/>
    </row>
    <row r="66" spans="1:4" ht="20" x14ac:dyDescent="0.35">
      <c r="A66" s="90"/>
      <c r="B66" s="15"/>
      <c r="C66" s="20"/>
      <c r="D66" s="20"/>
    </row>
    <row r="67" spans="1:4" ht="20" x14ac:dyDescent="0.35">
      <c r="A67" s="90"/>
      <c r="B67" s="15"/>
      <c r="C67" s="20"/>
      <c r="D67" s="20"/>
    </row>
    <row r="68" spans="1:4" ht="20" x14ac:dyDescent="0.35">
      <c r="A68" s="90"/>
      <c r="B68" s="15"/>
      <c r="C68" s="20"/>
      <c r="D68" s="20"/>
    </row>
    <row r="69" spans="1:4" ht="20" x14ac:dyDescent="0.35">
      <c r="A69" s="90"/>
      <c r="B69" s="15"/>
      <c r="C69" s="20"/>
      <c r="D69" s="20"/>
    </row>
    <row r="70" spans="1:4" ht="20" x14ac:dyDescent="0.35">
      <c r="A70" s="90"/>
      <c r="B70" s="15"/>
      <c r="C70" s="20"/>
      <c r="D70" s="20"/>
    </row>
    <row r="71" spans="1:4" ht="20" x14ac:dyDescent="0.35">
      <c r="A71" s="90"/>
      <c r="B71" s="15"/>
      <c r="C71" s="20"/>
      <c r="D71" s="20"/>
    </row>
    <row r="72" spans="1:4" ht="20" x14ac:dyDescent="0.35">
      <c r="A72" s="90"/>
      <c r="B72" s="15"/>
      <c r="C72" s="20"/>
      <c r="D72" s="20"/>
    </row>
    <row r="73" spans="1:4" ht="20" x14ac:dyDescent="0.35">
      <c r="A73" s="90"/>
      <c r="B73" s="15"/>
      <c r="C73" s="20"/>
      <c r="D73" s="20"/>
    </row>
    <row r="74" spans="1:4" ht="20" x14ac:dyDescent="0.35">
      <c r="A74" s="90"/>
      <c r="B74" s="15"/>
      <c r="C74" s="20"/>
      <c r="D74" s="20"/>
    </row>
    <row r="75" spans="1:4" ht="20" x14ac:dyDescent="0.35">
      <c r="A75" s="90"/>
      <c r="B75" s="15"/>
      <c r="C75" s="20"/>
      <c r="D75" s="20"/>
    </row>
    <row r="76" spans="1:4" ht="20" x14ac:dyDescent="0.35">
      <c r="A76" s="90"/>
      <c r="B76" s="15"/>
      <c r="C76" s="20"/>
      <c r="D76" s="20"/>
    </row>
    <row r="77" spans="1:4" ht="20" x14ac:dyDescent="0.35">
      <c r="A77" s="90"/>
      <c r="B77" s="15"/>
      <c r="C77" s="20"/>
      <c r="D77" s="20"/>
    </row>
    <row r="78" spans="1:4" ht="20" x14ac:dyDescent="0.35">
      <c r="A78" s="90"/>
      <c r="B78" s="15"/>
      <c r="C78" s="20"/>
      <c r="D78" s="20"/>
    </row>
    <row r="79" spans="1:4" ht="20" x14ac:dyDescent="0.35">
      <c r="A79" s="90"/>
      <c r="B79" s="15"/>
      <c r="C79" s="20"/>
      <c r="D79" s="20"/>
    </row>
    <row r="80" spans="1:4" ht="20" x14ac:dyDescent="0.35">
      <c r="A80" s="90"/>
      <c r="B80" s="15"/>
      <c r="C80" s="20"/>
      <c r="D80" s="20"/>
    </row>
    <row r="81" spans="1:4" ht="20" x14ac:dyDescent="0.35">
      <c r="A81" s="90"/>
      <c r="B81" s="15"/>
      <c r="C81" s="20"/>
      <c r="D81" s="20"/>
    </row>
    <row r="82" spans="1:4" ht="20" x14ac:dyDescent="0.35">
      <c r="A82" s="90"/>
      <c r="B82" s="15"/>
      <c r="C82" s="20"/>
      <c r="D82" s="20"/>
    </row>
    <row r="83" spans="1:4" ht="20" x14ac:dyDescent="0.35">
      <c r="A83" s="90"/>
      <c r="B83" s="15"/>
      <c r="C83" s="20"/>
      <c r="D83" s="20"/>
    </row>
    <row r="84" spans="1:4" ht="20" x14ac:dyDescent="0.35">
      <c r="A84" s="90"/>
      <c r="B84" s="15"/>
      <c r="C84" s="20"/>
      <c r="D84" s="20"/>
    </row>
    <row r="85" spans="1:4" ht="20" x14ac:dyDescent="0.35">
      <c r="A85" s="90"/>
      <c r="B85" s="15"/>
      <c r="C85" s="20"/>
      <c r="D85" s="20"/>
    </row>
    <row r="86" spans="1:4" ht="20" x14ac:dyDescent="0.35">
      <c r="A86" s="90"/>
      <c r="B86" s="15"/>
      <c r="C86" s="20"/>
      <c r="D86" s="20"/>
    </row>
    <row r="87" spans="1:4" ht="20" x14ac:dyDescent="0.35">
      <c r="A87" s="90"/>
      <c r="B87" s="15"/>
      <c r="C87" s="20"/>
      <c r="D87" s="20"/>
    </row>
    <row r="88" spans="1:4" ht="20" x14ac:dyDescent="0.35">
      <c r="A88" s="90"/>
      <c r="B88" s="15"/>
      <c r="C88" s="20"/>
      <c r="D88" s="20"/>
    </row>
    <row r="89" spans="1:4" ht="20" x14ac:dyDescent="0.35">
      <c r="A89" s="90"/>
      <c r="B89" s="15"/>
      <c r="C89" s="20"/>
      <c r="D89" s="20"/>
    </row>
    <row r="90" spans="1:4" ht="20" x14ac:dyDescent="0.35">
      <c r="A90" s="90"/>
      <c r="B90" s="15"/>
      <c r="C90" s="20"/>
      <c r="D90" s="20"/>
    </row>
    <row r="91" spans="1:4" ht="20" x14ac:dyDescent="0.35">
      <c r="A91" s="90"/>
      <c r="B91" s="15"/>
      <c r="C91" s="20"/>
      <c r="D91" s="20"/>
    </row>
    <row r="92" spans="1:4" ht="20" x14ac:dyDescent="0.35">
      <c r="A92" s="90"/>
      <c r="B92" s="15"/>
      <c r="C92" s="20"/>
      <c r="D92" s="20"/>
    </row>
    <row r="93" spans="1:4" ht="20" x14ac:dyDescent="0.35">
      <c r="A93" s="90"/>
      <c r="B93" s="15"/>
      <c r="C93" s="20"/>
      <c r="D93" s="20"/>
    </row>
    <row r="94" spans="1:4" ht="20" x14ac:dyDescent="0.35">
      <c r="A94" s="90"/>
      <c r="B94" s="15"/>
      <c r="C94" s="20"/>
      <c r="D94" s="20"/>
    </row>
    <row r="95" spans="1:4" ht="20" x14ac:dyDescent="0.35">
      <c r="A95" s="90"/>
      <c r="B95" s="15"/>
      <c r="C95" s="20"/>
      <c r="D95" s="20"/>
    </row>
    <row r="96" spans="1:4" ht="20" x14ac:dyDescent="0.35">
      <c r="A96" s="90"/>
      <c r="B96" s="15"/>
      <c r="C96" s="20"/>
      <c r="D96" s="20"/>
    </row>
    <row r="97" spans="1:4" ht="20" x14ac:dyDescent="0.35">
      <c r="A97" s="90"/>
      <c r="B97" s="15"/>
      <c r="C97" s="20"/>
      <c r="D97" s="20"/>
    </row>
    <row r="98" spans="1:4" ht="20" x14ac:dyDescent="0.35">
      <c r="A98" s="90"/>
      <c r="B98" s="15"/>
      <c r="C98" s="20"/>
      <c r="D98" s="20"/>
    </row>
    <row r="99" spans="1:4" ht="20" x14ac:dyDescent="0.35">
      <c r="A99" s="90"/>
      <c r="B99" s="15"/>
      <c r="C99" s="20"/>
      <c r="D99" s="20"/>
    </row>
    <row r="100" spans="1:4" ht="20" x14ac:dyDescent="0.35">
      <c r="A100" s="90"/>
      <c r="B100" s="15"/>
      <c r="C100" s="20"/>
      <c r="D100" s="20"/>
    </row>
    <row r="101" spans="1:4" ht="20" x14ac:dyDescent="0.35">
      <c r="A101" s="90"/>
      <c r="B101" s="15"/>
      <c r="C101" s="20"/>
      <c r="D101" s="20"/>
    </row>
    <row r="102" spans="1:4" ht="20" x14ac:dyDescent="0.35">
      <c r="A102" s="90"/>
      <c r="B102" s="15"/>
      <c r="C102" s="20"/>
      <c r="D102" s="20"/>
    </row>
    <row r="103" spans="1:4" ht="20" x14ac:dyDescent="0.35">
      <c r="A103" s="90"/>
      <c r="B103" s="15"/>
      <c r="C103" s="20"/>
      <c r="D103" s="20"/>
    </row>
    <row r="104" spans="1:4" ht="20" x14ac:dyDescent="0.35">
      <c r="A104" s="90"/>
      <c r="B104" s="15"/>
      <c r="C104" s="20"/>
      <c r="D104" s="20"/>
    </row>
    <row r="105" spans="1:4" ht="20" x14ac:dyDescent="0.35">
      <c r="A105" s="90"/>
      <c r="B105" s="15"/>
      <c r="C105" s="20"/>
      <c r="D105" s="20"/>
    </row>
    <row r="106" spans="1:4" ht="20" x14ac:dyDescent="0.35">
      <c r="A106" s="90"/>
      <c r="B106" s="15"/>
      <c r="C106" s="20"/>
      <c r="D106" s="20"/>
    </row>
    <row r="107" spans="1:4" ht="20" x14ac:dyDescent="0.35">
      <c r="A107" s="90"/>
      <c r="B107" s="15"/>
      <c r="C107" s="20"/>
      <c r="D107" s="20"/>
    </row>
    <row r="108" spans="1:4" ht="20" x14ac:dyDescent="0.35">
      <c r="A108" s="90"/>
      <c r="B108" s="15"/>
      <c r="C108" s="20"/>
      <c r="D108" s="20"/>
    </row>
    <row r="109" spans="1:4" ht="20" x14ac:dyDescent="0.35">
      <c r="A109" s="90"/>
      <c r="B109" s="15"/>
      <c r="C109" s="20"/>
      <c r="D109" s="20"/>
    </row>
    <row r="110" spans="1:4" ht="20" x14ac:dyDescent="0.35">
      <c r="A110" s="90"/>
      <c r="B110" s="15"/>
      <c r="C110" s="20"/>
      <c r="D110" s="20"/>
    </row>
    <row r="111" spans="1:4" ht="20" x14ac:dyDescent="0.35">
      <c r="A111" s="90"/>
      <c r="B111" s="15"/>
      <c r="C111" s="20"/>
      <c r="D111" s="20"/>
    </row>
    <row r="112" spans="1:4" ht="20" x14ac:dyDescent="0.35">
      <c r="A112" s="90"/>
      <c r="B112" s="15"/>
      <c r="C112" s="20"/>
      <c r="D112" s="20"/>
    </row>
    <row r="113" spans="1:4" ht="20" x14ac:dyDescent="0.35">
      <c r="A113" s="90"/>
      <c r="B113" s="15"/>
      <c r="C113" s="20"/>
      <c r="D113" s="20"/>
    </row>
    <row r="114" spans="1:4" ht="20" x14ac:dyDescent="0.35">
      <c r="A114" s="90"/>
      <c r="B114" s="15"/>
      <c r="C114" s="20"/>
      <c r="D114" s="20"/>
    </row>
    <row r="115" spans="1:4" ht="20" x14ac:dyDescent="0.35">
      <c r="A115" s="90"/>
      <c r="B115" s="15"/>
      <c r="C115" s="20"/>
      <c r="D115" s="20"/>
    </row>
    <row r="116" spans="1:4" ht="20" x14ac:dyDescent="0.35">
      <c r="A116" s="90"/>
      <c r="B116" s="15"/>
      <c r="C116" s="20"/>
      <c r="D116" s="20"/>
    </row>
    <row r="117" spans="1:4" ht="20" x14ac:dyDescent="0.35">
      <c r="A117" s="90"/>
      <c r="B117" s="15"/>
      <c r="C117" s="20"/>
      <c r="D117" s="20"/>
    </row>
    <row r="118" spans="1:4" ht="20" x14ac:dyDescent="0.35">
      <c r="A118" s="90"/>
      <c r="B118" s="15"/>
      <c r="C118" s="20"/>
      <c r="D118" s="20"/>
    </row>
    <row r="119" spans="1:4" ht="20" x14ac:dyDescent="0.35">
      <c r="A119" s="90"/>
      <c r="B119" s="15"/>
      <c r="C119" s="20"/>
      <c r="D119" s="20"/>
    </row>
    <row r="120" spans="1:4" ht="20" x14ac:dyDescent="0.35">
      <c r="A120" s="90"/>
      <c r="B120" s="15"/>
      <c r="C120" s="20"/>
      <c r="D120" s="20"/>
    </row>
    <row r="121" spans="1:4" ht="20" x14ac:dyDescent="0.35">
      <c r="A121" s="90"/>
      <c r="B121" s="15"/>
      <c r="C121" s="20"/>
      <c r="D121" s="20"/>
    </row>
    <row r="122" spans="1:4" ht="20" x14ac:dyDescent="0.35">
      <c r="A122" s="90"/>
      <c r="B122" s="15"/>
      <c r="C122" s="20"/>
      <c r="D122" s="20"/>
    </row>
    <row r="123" spans="1:4" ht="20" x14ac:dyDescent="0.35">
      <c r="A123" s="90"/>
      <c r="B123" s="15"/>
      <c r="C123" s="20"/>
      <c r="D123" s="20"/>
    </row>
    <row r="124" spans="1:4" ht="20" x14ac:dyDescent="0.35">
      <c r="A124" s="90"/>
      <c r="B124" s="15"/>
      <c r="C124" s="20"/>
      <c r="D124" s="20"/>
    </row>
    <row r="125" spans="1:4" ht="20" x14ac:dyDescent="0.35">
      <c r="A125" s="90"/>
      <c r="B125" s="15"/>
      <c r="C125" s="20"/>
      <c r="D125" s="20"/>
    </row>
    <row r="126" spans="1:4" ht="20" x14ac:dyDescent="0.35">
      <c r="A126" s="90"/>
      <c r="B126" s="15"/>
      <c r="C126" s="20"/>
      <c r="D126" s="20"/>
    </row>
    <row r="127" spans="1:4" ht="20" x14ac:dyDescent="0.35">
      <c r="A127" s="90"/>
      <c r="B127" s="15"/>
      <c r="C127" s="20"/>
      <c r="D127" s="20"/>
    </row>
    <row r="128" spans="1:4" ht="20" x14ac:dyDescent="0.35">
      <c r="A128" s="90"/>
      <c r="B128" s="15"/>
      <c r="C128" s="20"/>
      <c r="D128" s="20"/>
    </row>
    <row r="129" spans="1:4" ht="20" x14ac:dyDescent="0.35">
      <c r="A129" s="90"/>
      <c r="B129" s="15"/>
      <c r="C129" s="20"/>
      <c r="D129" s="20"/>
    </row>
    <row r="130" spans="1:4" ht="20" x14ac:dyDescent="0.35">
      <c r="A130" s="90"/>
      <c r="B130" s="15"/>
      <c r="C130" s="20"/>
      <c r="D130" s="20"/>
    </row>
    <row r="131" spans="1:4" ht="20" x14ac:dyDescent="0.35">
      <c r="A131" s="90"/>
      <c r="B131" s="15"/>
      <c r="C131" s="20"/>
      <c r="D131" s="20"/>
    </row>
    <row r="132" spans="1:4" ht="20" x14ac:dyDescent="0.35">
      <c r="A132" s="90"/>
      <c r="B132" s="15"/>
      <c r="C132" s="20"/>
      <c r="D132" s="20"/>
    </row>
    <row r="133" spans="1:4" ht="20" x14ac:dyDescent="0.35">
      <c r="A133" s="90"/>
      <c r="B133" s="15"/>
      <c r="C133" s="20"/>
      <c r="D133" s="20"/>
    </row>
    <row r="134" spans="1:4" ht="20" x14ac:dyDescent="0.35">
      <c r="A134" s="90"/>
      <c r="B134" s="15"/>
      <c r="C134" s="20"/>
      <c r="D134" s="20"/>
    </row>
    <row r="135" spans="1:4" ht="20" x14ac:dyDescent="0.35">
      <c r="A135" s="90"/>
      <c r="B135" s="15"/>
      <c r="C135" s="20"/>
      <c r="D135" s="20"/>
    </row>
    <row r="136" spans="1:4" ht="20" x14ac:dyDescent="0.35">
      <c r="A136" s="90"/>
      <c r="B136" s="15"/>
      <c r="C136" s="20"/>
      <c r="D136" s="20"/>
    </row>
    <row r="137" spans="1:4" ht="20" x14ac:dyDescent="0.35">
      <c r="A137" s="90"/>
      <c r="B137" s="15"/>
      <c r="C137" s="20"/>
      <c r="D137" s="20"/>
    </row>
    <row r="138" spans="1:4" ht="20" x14ac:dyDescent="0.35">
      <c r="A138" s="90"/>
      <c r="B138" s="15"/>
      <c r="C138" s="20"/>
      <c r="D138" s="20"/>
    </row>
    <row r="139" spans="1:4" ht="20" x14ac:dyDescent="0.35">
      <c r="A139" s="90"/>
      <c r="B139" s="15"/>
      <c r="C139" s="20"/>
      <c r="D139" s="20"/>
    </row>
    <row r="140" spans="1:4" ht="20" x14ac:dyDescent="0.35">
      <c r="A140" s="90"/>
      <c r="B140" s="15"/>
      <c r="C140" s="20"/>
      <c r="D140" s="20"/>
    </row>
    <row r="141" spans="1:4" ht="20" x14ac:dyDescent="0.35">
      <c r="A141" s="90"/>
      <c r="B141" s="15"/>
      <c r="C141" s="20"/>
      <c r="D141" s="20"/>
    </row>
    <row r="142" spans="1:4" ht="20" x14ac:dyDescent="0.35">
      <c r="A142" s="90"/>
      <c r="B142" s="15"/>
      <c r="C142" s="20"/>
      <c r="D142" s="20"/>
    </row>
    <row r="143" spans="1:4" ht="20" x14ac:dyDescent="0.35">
      <c r="A143" s="90"/>
      <c r="B143" s="15"/>
      <c r="C143" s="20"/>
      <c r="D143" s="20"/>
    </row>
    <row r="144" spans="1:4" ht="20" x14ac:dyDescent="0.35">
      <c r="A144" s="90"/>
      <c r="B144" s="15"/>
      <c r="C144" s="20"/>
      <c r="D144" s="20"/>
    </row>
    <row r="145" spans="1:4" ht="20" x14ac:dyDescent="0.35">
      <c r="A145" s="90"/>
      <c r="B145" s="15"/>
      <c r="C145" s="20"/>
      <c r="D145" s="20"/>
    </row>
    <row r="146" spans="1:4" ht="20" x14ac:dyDescent="0.35">
      <c r="A146" s="90"/>
      <c r="B146" s="15"/>
      <c r="C146" s="20"/>
      <c r="D146" s="20"/>
    </row>
    <row r="147" spans="1:4" ht="20" x14ac:dyDescent="0.35">
      <c r="A147" s="90"/>
      <c r="B147" s="15"/>
      <c r="C147" s="20"/>
      <c r="D147" s="20"/>
    </row>
    <row r="148" spans="1:4" ht="20" x14ac:dyDescent="0.35">
      <c r="A148" s="90"/>
      <c r="B148" s="15"/>
      <c r="C148" s="20"/>
      <c r="D148" s="20"/>
    </row>
    <row r="149" spans="1:4" ht="20" x14ac:dyDescent="0.35">
      <c r="A149" s="90"/>
      <c r="B149" s="15"/>
      <c r="C149" s="20"/>
      <c r="D149" s="20"/>
    </row>
    <row r="150" spans="1:4" ht="20" x14ac:dyDescent="0.35">
      <c r="A150" s="90"/>
      <c r="B150" s="15"/>
      <c r="C150" s="20"/>
      <c r="D150" s="20"/>
    </row>
    <row r="151" spans="1:4" ht="20" x14ac:dyDescent="0.35">
      <c r="A151" s="90"/>
      <c r="B151" s="15"/>
      <c r="C151" s="20"/>
      <c r="D151" s="20"/>
    </row>
    <row r="152" spans="1:4" ht="20" x14ac:dyDescent="0.35">
      <c r="A152" s="90"/>
      <c r="B152" s="15"/>
      <c r="C152" s="20"/>
      <c r="D152" s="20"/>
    </row>
    <row r="153" spans="1:4" ht="20" x14ac:dyDescent="0.35">
      <c r="A153" s="90"/>
      <c r="B153" s="15"/>
      <c r="C153" s="20"/>
      <c r="D153" s="20"/>
    </row>
    <row r="154" spans="1:4" ht="20" x14ac:dyDescent="0.35">
      <c r="A154" s="90"/>
      <c r="B154" s="15"/>
      <c r="C154" s="20"/>
      <c r="D154" s="20"/>
    </row>
    <row r="155" spans="1:4" ht="20" x14ac:dyDescent="0.35">
      <c r="A155" s="90"/>
      <c r="B155" s="15"/>
      <c r="C155" s="20"/>
      <c r="D155" s="20"/>
    </row>
    <row r="156" spans="1:4" ht="20" x14ac:dyDescent="0.35">
      <c r="A156" s="90"/>
      <c r="B156" s="15"/>
      <c r="C156" s="20"/>
      <c r="D156" s="20"/>
    </row>
    <row r="157" spans="1:4" ht="20" x14ac:dyDescent="0.35">
      <c r="A157" s="90"/>
      <c r="B157" s="15"/>
      <c r="C157" s="20"/>
      <c r="D157" s="20"/>
    </row>
    <row r="158" spans="1:4" ht="20" x14ac:dyDescent="0.35">
      <c r="A158" s="90"/>
      <c r="B158" s="15"/>
      <c r="C158" s="20"/>
      <c r="D158" s="20"/>
    </row>
    <row r="159" spans="1:4" ht="20" x14ac:dyDescent="0.35">
      <c r="A159" s="90"/>
      <c r="B159" s="15"/>
      <c r="C159" s="20"/>
      <c r="D159" s="20"/>
    </row>
    <row r="160" spans="1:4" ht="20" x14ac:dyDescent="0.35">
      <c r="A160" s="90"/>
      <c r="B160" s="15"/>
      <c r="C160" s="20"/>
      <c r="D160" s="20"/>
    </row>
    <row r="161" spans="1:4" ht="20" x14ac:dyDescent="0.35">
      <c r="A161" s="90"/>
      <c r="B161" s="15"/>
      <c r="C161" s="20"/>
      <c r="D161" s="20"/>
    </row>
    <row r="162" spans="1:4" ht="20" x14ac:dyDescent="0.35">
      <c r="A162" s="90"/>
      <c r="B162" s="15"/>
      <c r="C162" s="20"/>
      <c r="D162" s="20"/>
    </row>
    <row r="163" spans="1:4" ht="20" x14ac:dyDescent="0.35">
      <c r="A163" s="90"/>
      <c r="B163" s="15"/>
      <c r="C163" s="20"/>
      <c r="D163" s="20"/>
    </row>
    <row r="164" spans="1:4" ht="20" x14ac:dyDescent="0.35">
      <c r="A164" s="90"/>
      <c r="B164" s="15"/>
      <c r="C164" s="20"/>
      <c r="D164" s="20"/>
    </row>
    <row r="165" spans="1:4" ht="20" x14ac:dyDescent="0.35">
      <c r="A165" s="90"/>
      <c r="B165" s="15"/>
      <c r="C165" s="20"/>
      <c r="D165" s="20"/>
    </row>
    <row r="166" spans="1:4" ht="20" x14ac:dyDescent="0.35">
      <c r="A166" s="90"/>
      <c r="B166" s="15"/>
      <c r="C166" s="20"/>
      <c r="D166" s="20"/>
    </row>
    <row r="167" spans="1:4" ht="20" x14ac:dyDescent="0.35">
      <c r="A167" s="90"/>
      <c r="B167" s="15"/>
      <c r="C167" s="20"/>
      <c r="D167" s="20"/>
    </row>
    <row r="168" spans="1:4" ht="20" x14ac:dyDescent="0.35">
      <c r="A168" s="90"/>
      <c r="B168" s="15"/>
      <c r="C168" s="20"/>
      <c r="D168" s="20"/>
    </row>
    <row r="169" spans="1:4" ht="20" x14ac:dyDescent="0.35">
      <c r="A169" s="90"/>
      <c r="B169" s="15"/>
      <c r="C169" s="20"/>
      <c r="D169" s="20"/>
    </row>
    <row r="170" spans="1:4" ht="20" x14ac:dyDescent="0.35">
      <c r="A170" s="90"/>
      <c r="B170" s="15"/>
      <c r="C170" s="20"/>
      <c r="D170" s="20"/>
    </row>
    <row r="171" spans="1:4" ht="20" x14ac:dyDescent="0.35">
      <c r="A171" s="90"/>
      <c r="B171" s="15"/>
      <c r="C171" s="20"/>
      <c r="D171" s="20"/>
    </row>
    <row r="172" spans="1:4" ht="20" x14ac:dyDescent="0.35">
      <c r="A172" s="90"/>
      <c r="B172" s="15"/>
      <c r="C172" s="20"/>
      <c r="D172" s="20"/>
    </row>
    <row r="173" spans="1:4" ht="20" x14ac:dyDescent="0.35">
      <c r="A173" s="90"/>
      <c r="B173" s="15"/>
      <c r="C173" s="20"/>
      <c r="D173" s="20"/>
    </row>
    <row r="174" spans="1:4" ht="20" x14ac:dyDescent="0.35">
      <c r="A174" s="90"/>
      <c r="B174" s="15"/>
      <c r="C174" s="20"/>
      <c r="D174" s="20"/>
    </row>
    <row r="175" spans="1:4" ht="20" x14ac:dyDescent="0.35">
      <c r="A175" s="90"/>
      <c r="B175" s="15"/>
      <c r="C175" s="20"/>
      <c r="D175" s="20"/>
    </row>
    <row r="176" spans="1:4" ht="20" x14ac:dyDescent="0.35">
      <c r="A176" s="90"/>
      <c r="B176" s="15"/>
      <c r="C176" s="20"/>
      <c r="D176" s="20"/>
    </row>
    <row r="177" spans="1:4" ht="20" x14ac:dyDescent="0.35">
      <c r="A177" s="90"/>
      <c r="B177" s="15"/>
      <c r="C177" s="20"/>
      <c r="D177" s="20"/>
    </row>
    <row r="178" spans="1:4" ht="20" x14ac:dyDescent="0.35">
      <c r="A178" s="90"/>
      <c r="B178" s="15"/>
      <c r="C178" s="20"/>
      <c r="D178" s="20"/>
    </row>
    <row r="179" spans="1:4" ht="20" x14ac:dyDescent="0.35">
      <c r="A179" s="90"/>
      <c r="B179" s="15"/>
      <c r="C179" s="20"/>
      <c r="D179" s="20"/>
    </row>
    <row r="180" spans="1:4" ht="20" x14ac:dyDescent="0.35">
      <c r="A180" s="90"/>
      <c r="B180" s="15"/>
      <c r="C180" s="20"/>
      <c r="D180" s="20"/>
    </row>
    <row r="181" spans="1:4" ht="20" x14ac:dyDescent="0.35">
      <c r="A181" s="90"/>
      <c r="B181" s="15"/>
      <c r="C181" s="20"/>
      <c r="D181" s="20"/>
    </row>
    <row r="182" spans="1:4" ht="20" x14ac:dyDescent="0.35">
      <c r="A182" s="90"/>
      <c r="B182" s="15"/>
      <c r="C182" s="20"/>
      <c r="D182" s="20"/>
    </row>
    <row r="183" spans="1:4" ht="20" x14ac:dyDescent="0.35">
      <c r="A183" s="90"/>
      <c r="B183" s="15"/>
      <c r="C183" s="20"/>
      <c r="D183" s="20"/>
    </row>
    <row r="184" spans="1:4" ht="20" x14ac:dyDescent="0.35">
      <c r="A184" s="90"/>
      <c r="B184" s="15"/>
      <c r="C184" s="20"/>
      <c r="D184" s="20"/>
    </row>
    <row r="185" spans="1:4" ht="20" x14ac:dyDescent="0.35">
      <c r="A185" s="90"/>
      <c r="B185" s="15"/>
      <c r="C185" s="20"/>
      <c r="D185" s="20"/>
    </row>
    <row r="186" spans="1:4" ht="20" x14ac:dyDescent="0.35">
      <c r="A186" s="90"/>
      <c r="B186" s="15"/>
      <c r="C186" s="20"/>
      <c r="D186" s="20"/>
    </row>
    <row r="187" spans="1:4" ht="20" x14ac:dyDescent="0.35">
      <c r="A187" s="90"/>
      <c r="B187" s="15"/>
      <c r="C187" s="20"/>
      <c r="D187" s="20"/>
    </row>
    <row r="188" spans="1:4" ht="20" x14ac:dyDescent="0.35">
      <c r="A188" s="90"/>
      <c r="B188" s="15"/>
      <c r="C188" s="20"/>
      <c r="D188" s="20"/>
    </row>
    <row r="189" spans="1:4" ht="20" x14ac:dyDescent="0.35">
      <c r="A189" s="90"/>
      <c r="B189" s="15"/>
      <c r="C189" s="20"/>
      <c r="D189" s="20"/>
    </row>
    <row r="190" spans="1:4" ht="20" x14ac:dyDescent="0.35">
      <c r="A190" s="90"/>
      <c r="B190" s="15"/>
      <c r="C190" s="20"/>
      <c r="D190" s="20"/>
    </row>
    <row r="191" spans="1:4" ht="20" x14ac:dyDescent="0.35">
      <c r="A191" s="90"/>
      <c r="B191" s="15"/>
      <c r="C191" s="20"/>
      <c r="D191" s="20"/>
    </row>
    <row r="192" spans="1:4" ht="20" x14ac:dyDescent="0.35">
      <c r="A192" s="90"/>
      <c r="B192" s="15"/>
      <c r="C192" s="20"/>
      <c r="D192" s="20"/>
    </row>
    <row r="193" spans="1:4" ht="20" x14ac:dyDescent="0.35">
      <c r="A193" s="90"/>
      <c r="B193" s="15"/>
      <c r="C193" s="20"/>
      <c r="D193" s="20"/>
    </row>
    <row r="194" spans="1:4" ht="20" x14ac:dyDescent="0.35">
      <c r="A194" s="90"/>
      <c r="B194" s="15"/>
      <c r="C194" s="20"/>
      <c r="D194" s="20"/>
    </row>
    <row r="195" spans="1:4" ht="20" x14ac:dyDescent="0.35">
      <c r="A195" s="90"/>
      <c r="B195" s="15"/>
      <c r="C195" s="20"/>
      <c r="D195" s="20"/>
    </row>
    <row r="196" spans="1:4" ht="20" x14ac:dyDescent="0.35">
      <c r="A196" s="90"/>
      <c r="B196" s="15"/>
      <c r="C196" s="20"/>
      <c r="D196" s="20"/>
    </row>
    <row r="197" spans="1:4" ht="20" x14ac:dyDescent="0.35">
      <c r="A197" s="90"/>
      <c r="B197" s="15"/>
      <c r="C197" s="20"/>
      <c r="D197" s="20"/>
    </row>
    <row r="198" spans="1:4" ht="20" x14ac:dyDescent="0.35">
      <c r="A198" s="90"/>
      <c r="B198" s="15"/>
      <c r="C198" s="20"/>
      <c r="D198" s="20"/>
    </row>
    <row r="199" spans="1:4" ht="20" x14ac:dyDescent="0.35">
      <c r="A199" s="90"/>
      <c r="B199" s="15"/>
      <c r="C199" s="20"/>
      <c r="D199" s="20"/>
    </row>
    <row r="200" spans="1:4" ht="20" x14ac:dyDescent="0.35">
      <c r="A200" s="90"/>
      <c r="B200" s="15"/>
      <c r="C200" s="20"/>
      <c r="D200" s="20"/>
    </row>
    <row r="201" spans="1:4" ht="20" x14ac:dyDescent="0.35">
      <c r="A201" s="90"/>
      <c r="B201" s="15"/>
      <c r="C201" s="20"/>
      <c r="D201" s="20"/>
    </row>
    <row r="202" spans="1:4" ht="20" x14ac:dyDescent="0.35">
      <c r="A202" s="90"/>
      <c r="B202" s="15"/>
      <c r="C202" s="20"/>
      <c r="D202" s="20"/>
    </row>
    <row r="203" spans="1:4" ht="20" x14ac:dyDescent="0.35">
      <c r="A203" s="90"/>
      <c r="B203" s="15"/>
      <c r="C203" s="20"/>
      <c r="D203" s="20"/>
    </row>
    <row r="204" spans="1:4" ht="20" x14ac:dyDescent="0.35">
      <c r="A204" s="90"/>
      <c r="B204" s="15"/>
      <c r="C204" s="20"/>
      <c r="D204" s="20"/>
    </row>
    <row r="205" spans="1:4" ht="20" x14ac:dyDescent="0.35">
      <c r="A205" s="90"/>
      <c r="B205" s="15"/>
      <c r="C205" s="20"/>
      <c r="D205" s="20"/>
    </row>
    <row r="206" spans="1:4" ht="20" x14ac:dyDescent="0.35">
      <c r="A206" s="90"/>
      <c r="B206" s="15"/>
      <c r="C206" s="20"/>
      <c r="D206" s="20"/>
    </row>
    <row r="207" spans="1:4" ht="20" x14ac:dyDescent="0.35">
      <c r="A207" s="90"/>
      <c r="B207" s="15"/>
      <c r="C207" s="20"/>
      <c r="D207" s="20"/>
    </row>
    <row r="208" spans="1:4" x14ac:dyDescent="0.35">
      <c r="A208" s="70"/>
      <c r="B208" s="15"/>
      <c r="C208" s="15"/>
      <c r="D208" s="15"/>
    </row>
    <row r="209" spans="1:8" ht="20" x14ac:dyDescent="0.35">
      <c r="A209" s="70"/>
      <c r="B209" s="16" t="s">
        <v>85</v>
      </c>
      <c r="C209" s="16" t="s">
        <v>140</v>
      </c>
      <c r="D209" s="19" t="s">
        <v>85</v>
      </c>
      <c r="E209" s="19" t="s">
        <v>140</v>
      </c>
    </row>
    <row r="210" spans="1:8" ht="21" x14ac:dyDescent="0.5">
      <c r="A210" s="70"/>
      <c r="B210" s="17" t="s">
        <v>87</v>
      </c>
      <c r="C210" s="17" t="s">
        <v>55</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5">
      <c r="A211" s="70"/>
      <c r="B211" s="17" t="s">
        <v>87</v>
      </c>
      <c r="C211" s="17" t="s">
        <v>90</v>
      </c>
      <c r="E211" t="s">
        <v>55</v>
      </c>
      <c r="F211" t="str">
        <f t="shared" ref="F211:F221" si="0">IF(NOT(ISBLANK(D211)),D211,IF(NOT(ISBLANK(E211)),"     "&amp;E211,FALSE))</f>
        <v xml:space="preserve">     Afectación menor a 10 SMLMV .</v>
      </c>
    </row>
    <row r="212" spans="1:8" ht="21" x14ac:dyDescent="0.5">
      <c r="A212" s="70"/>
      <c r="B212" s="17" t="s">
        <v>87</v>
      </c>
      <c r="C212" s="17" t="s">
        <v>91</v>
      </c>
      <c r="E212" t="s">
        <v>90</v>
      </c>
      <c r="F212" t="str">
        <f t="shared" si="0"/>
        <v xml:space="preserve">     Entre 10 y 50 SMLMV </v>
      </c>
    </row>
    <row r="213" spans="1:8" ht="21" x14ac:dyDescent="0.5">
      <c r="A213" s="70"/>
      <c r="B213" s="17" t="s">
        <v>87</v>
      </c>
      <c r="C213" s="17" t="s">
        <v>92</v>
      </c>
      <c r="E213" t="s">
        <v>91</v>
      </c>
      <c r="F213" t="str">
        <f t="shared" si="0"/>
        <v xml:space="preserve">     Entre 50 y 100 SMLMV </v>
      </c>
    </row>
    <row r="214" spans="1:8" ht="21" x14ac:dyDescent="0.5">
      <c r="A214" s="70"/>
      <c r="B214" s="17" t="s">
        <v>87</v>
      </c>
      <c r="C214" s="17" t="s">
        <v>93</v>
      </c>
      <c r="E214" t="s">
        <v>92</v>
      </c>
      <c r="F214" t="str">
        <f t="shared" si="0"/>
        <v xml:space="preserve">     Entre 100 y 500 SMLMV </v>
      </c>
    </row>
    <row r="215" spans="1:8" ht="21" x14ac:dyDescent="0.5">
      <c r="A215" s="70"/>
      <c r="B215" s="17" t="s">
        <v>54</v>
      </c>
      <c r="C215" s="17" t="s">
        <v>94</v>
      </c>
      <c r="E215" t="s">
        <v>93</v>
      </c>
      <c r="F215" t="str">
        <f t="shared" si="0"/>
        <v xml:space="preserve">     Mayor a 500 SMLMV </v>
      </c>
    </row>
    <row r="216" spans="1:8" ht="21" x14ac:dyDescent="0.5">
      <c r="A216" s="70"/>
      <c r="B216" s="17" t="s">
        <v>54</v>
      </c>
      <c r="C216" s="17" t="s">
        <v>95</v>
      </c>
      <c r="D216" t="s">
        <v>54</v>
      </c>
      <c r="F216" t="str">
        <f t="shared" si="0"/>
        <v>Pérdida Reputacional</v>
      </c>
    </row>
    <row r="217" spans="1:8" ht="21" x14ac:dyDescent="0.5">
      <c r="A217" s="70"/>
      <c r="B217" s="17" t="s">
        <v>54</v>
      </c>
      <c r="C217" s="17" t="s">
        <v>97</v>
      </c>
      <c r="E217" t="s">
        <v>94</v>
      </c>
      <c r="F217" t="str">
        <f t="shared" si="0"/>
        <v xml:space="preserve">     El riesgo afecta la imagen de alguna área de la organización</v>
      </c>
    </row>
    <row r="218" spans="1:8" ht="21" x14ac:dyDescent="0.5">
      <c r="A218" s="70"/>
      <c r="B218" s="17" t="s">
        <v>54</v>
      </c>
      <c r="C218" s="17" t="s">
        <v>96</v>
      </c>
      <c r="E218" t="s">
        <v>95</v>
      </c>
      <c r="F218" t="str">
        <f t="shared" si="0"/>
        <v xml:space="preserve">     El riesgo afecta la imagen de la entidad internamente, de conocimiento general, nivel interno, de junta dircetiva y accionistas y/o de provedores</v>
      </c>
    </row>
    <row r="219" spans="1:8" ht="21" x14ac:dyDescent="0.5">
      <c r="A219" s="70"/>
      <c r="B219" s="17" t="s">
        <v>54</v>
      </c>
      <c r="C219" s="17" t="s">
        <v>115</v>
      </c>
      <c r="E219" t="s">
        <v>97</v>
      </c>
      <c r="F219" t="str">
        <f t="shared" si="0"/>
        <v xml:space="preserve">     El riesgo afecta la imagen de la entidad con algunos usuarios de relevancia frente al logro de los objetivos</v>
      </c>
    </row>
    <row r="220" spans="1:8" x14ac:dyDescent="0.35">
      <c r="A220" s="70"/>
      <c r="B220" s="18"/>
      <c r="C220" s="18"/>
      <c r="E220" t="s">
        <v>96</v>
      </c>
      <c r="F220" t="str">
        <f t="shared" si="0"/>
        <v xml:space="preserve">     El riesgo afecta la imagen de de la entidad con efecto publicitario sostenido a nivel de sector administrativo, nivel departamental o municipal</v>
      </c>
    </row>
    <row r="221" spans="1:8" x14ac:dyDescent="0.35">
      <c r="A221" s="70"/>
      <c r="B221" s="18" t="str" cm="1">
        <f t="array" ref="B221:B223">_xlfn.UNIQUE(Tabla1[[#All],[Criterios]])</f>
        <v>Criterios</v>
      </c>
      <c r="C221" s="18"/>
      <c r="E221" t="s">
        <v>115</v>
      </c>
      <c r="F221" t="str">
        <f t="shared" si="0"/>
        <v xml:space="preserve">     El riesgo afecta la imagen de la entidad a nivel nacional, con efecto publicitarios sostenible a nivel país</v>
      </c>
    </row>
    <row r="222" spans="1:8" x14ac:dyDescent="0.35">
      <c r="A222" s="70"/>
      <c r="B222" s="18" t="str">
        <v>Afectación Económica o presupuestal</v>
      </c>
      <c r="C222" s="18"/>
    </row>
    <row r="223" spans="1:8" x14ac:dyDescent="0.35">
      <c r="B223" s="18" t="str">
        <v>Pérdida Reputacional</v>
      </c>
      <c r="C223" s="18"/>
      <c r="F223" s="21" t="s">
        <v>142</v>
      </c>
    </row>
    <row r="224" spans="1:8" x14ac:dyDescent="0.35">
      <c r="B224" s="14"/>
      <c r="C224" s="14"/>
      <c r="F224" s="21" t="s">
        <v>143</v>
      </c>
    </row>
    <row r="225" spans="2:4" x14ac:dyDescent="0.35">
      <c r="B225" s="14"/>
      <c r="C225" s="14"/>
    </row>
    <row r="226" spans="2:4" x14ac:dyDescent="0.35">
      <c r="B226" s="14"/>
      <c r="C226" s="14"/>
    </row>
    <row r="227" spans="2:4" x14ac:dyDescent="0.35">
      <c r="B227" s="14"/>
      <c r="C227" s="14"/>
      <c r="D227" s="14"/>
    </row>
    <row r="228" spans="2:4" x14ac:dyDescent="0.35">
      <c r="B228" s="14"/>
      <c r="C228" s="14"/>
      <c r="D228" s="14"/>
    </row>
    <row r="229" spans="2:4" x14ac:dyDescent="0.35">
      <c r="B229" s="14"/>
      <c r="C229" s="14"/>
      <c r="D229" s="14"/>
    </row>
    <row r="230" spans="2:4" x14ac:dyDescent="0.35">
      <c r="B230" s="14"/>
      <c r="C230" s="14"/>
      <c r="D230" s="14"/>
    </row>
    <row r="231" spans="2:4" x14ac:dyDescent="0.35">
      <c r="B231" s="14"/>
      <c r="C231" s="14"/>
      <c r="D231" s="14"/>
    </row>
    <row r="232" spans="2:4" x14ac:dyDescent="0.3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6953125" defaultRowHeight="13" x14ac:dyDescent="0.3"/>
  <cols>
    <col min="1" max="2" width="14.26953125" style="75"/>
    <col min="3" max="3" width="17" style="75" customWidth="1"/>
    <col min="4" max="4" width="14.26953125" style="75"/>
    <col min="5" max="5" width="46" style="75" customWidth="1"/>
    <col min="6" max="16384" width="14.26953125" style="75"/>
  </cols>
  <sheetData>
    <row r="1" spans="2:6" ht="24" customHeight="1" thickBot="1" x14ac:dyDescent="0.35">
      <c r="B1" s="693" t="s">
        <v>75</v>
      </c>
      <c r="C1" s="694"/>
      <c r="D1" s="694"/>
      <c r="E1" s="694"/>
      <c r="F1" s="695"/>
    </row>
    <row r="2" spans="2:6" ht="16" thickBot="1" x14ac:dyDescent="0.4">
      <c r="B2" s="76"/>
      <c r="C2" s="76"/>
      <c r="D2" s="76"/>
      <c r="E2" s="76"/>
      <c r="F2" s="76"/>
    </row>
    <row r="3" spans="2:6" ht="16" thickBot="1" x14ac:dyDescent="0.35">
      <c r="B3" s="697" t="s">
        <v>61</v>
      </c>
      <c r="C3" s="698"/>
      <c r="D3" s="698"/>
      <c r="E3" s="88" t="s">
        <v>62</v>
      </c>
      <c r="F3" s="89" t="s">
        <v>63</v>
      </c>
    </row>
    <row r="4" spans="2:6" ht="31" x14ac:dyDescent="0.3">
      <c r="B4" s="699" t="s">
        <v>64</v>
      </c>
      <c r="C4" s="701" t="s">
        <v>13</v>
      </c>
      <c r="D4" s="77" t="s">
        <v>14</v>
      </c>
      <c r="E4" s="78" t="s">
        <v>65</v>
      </c>
      <c r="F4" s="79">
        <v>0.25</v>
      </c>
    </row>
    <row r="5" spans="2:6" ht="46.5" x14ac:dyDescent="0.3">
      <c r="B5" s="700"/>
      <c r="C5" s="702"/>
      <c r="D5" s="80" t="s">
        <v>15</v>
      </c>
      <c r="E5" s="81" t="s">
        <v>66</v>
      </c>
      <c r="F5" s="82">
        <v>0.15</v>
      </c>
    </row>
    <row r="6" spans="2:6" ht="46.5" x14ac:dyDescent="0.3">
      <c r="B6" s="700"/>
      <c r="C6" s="702"/>
      <c r="D6" s="80" t="s">
        <v>16</v>
      </c>
      <c r="E6" s="81" t="s">
        <v>67</v>
      </c>
      <c r="F6" s="82">
        <v>0.1</v>
      </c>
    </row>
    <row r="7" spans="2:6" ht="62" x14ac:dyDescent="0.3">
      <c r="B7" s="700"/>
      <c r="C7" s="702" t="s">
        <v>17</v>
      </c>
      <c r="D7" s="80" t="s">
        <v>10</v>
      </c>
      <c r="E7" s="81" t="s">
        <v>68</v>
      </c>
      <c r="F7" s="82">
        <v>0.25</v>
      </c>
    </row>
    <row r="8" spans="2:6" ht="31" x14ac:dyDescent="0.3">
      <c r="B8" s="700"/>
      <c r="C8" s="702"/>
      <c r="D8" s="80" t="s">
        <v>9</v>
      </c>
      <c r="E8" s="81" t="s">
        <v>69</v>
      </c>
      <c r="F8" s="82">
        <v>0.15</v>
      </c>
    </row>
    <row r="9" spans="2:6" ht="46.5" x14ac:dyDescent="0.3">
      <c r="B9" s="700" t="s">
        <v>157</v>
      </c>
      <c r="C9" s="702" t="s">
        <v>18</v>
      </c>
      <c r="D9" s="80" t="s">
        <v>19</v>
      </c>
      <c r="E9" s="81" t="s">
        <v>70</v>
      </c>
      <c r="F9" s="83" t="s">
        <v>71</v>
      </c>
    </row>
    <row r="10" spans="2:6" ht="46.5" x14ac:dyDescent="0.3">
      <c r="B10" s="700"/>
      <c r="C10" s="702"/>
      <c r="D10" s="80" t="s">
        <v>20</v>
      </c>
      <c r="E10" s="81" t="s">
        <v>72</v>
      </c>
      <c r="F10" s="83" t="s">
        <v>71</v>
      </c>
    </row>
    <row r="11" spans="2:6" ht="46.5" x14ac:dyDescent="0.3">
      <c r="B11" s="700"/>
      <c r="C11" s="702" t="s">
        <v>21</v>
      </c>
      <c r="D11" s="80" t="s">
        <v>22</v>
      </c>
      <c r="E11" s="81" t="s">
        <v>73</v>
      </c>
      <c r="F11" s="83" t="s">
        <v>71</v>
      </c>
    </row>
    <row r="12" spans="2:6" ht="46.5" x14ac:dyDescent="0.3">
      <c r="B12" s="700"/>
      <c r="C12" s="702"/>
      <c r="D12" s="80" t="s">
        <v>23</v>
      </c>
      <c r="E12" s="81" t="s">
        <v>74</v>
      </c>
      <c r="F12" s="83" t="s">
        <v>71</v>
      </c>
    </row>
    <row r="13" spans="2:6" ht="31" x14ac:dyDescent="0.3">
      <c r="B13" s="700"/>
      <c r="C13" s="702" t="s">
        <v>24</v>
      </c>
      <c r="D13" s="80" t="s">
        <v>116</v>
      </c>
      <c r="E13" s="81" t="s">
        <v>119</v>
      </c>
      <c r="F13" s="83" t="s">
        <v>71</v>
      </c>
    </row>
    <row r="14" spans="2:6" ht="16" thickBot="1" x14ac:dyDescent="0.35">
      <c r="B14" s="703"/>
      <c r="C14" s="704"/>
      <c r="D14" s="84" t="s">
        <v>117</v>
      </c>
      <c r="E14" s="85" t="s">
        <v>118</v>
      </c>
      <c r="F14" s="86" t="s">
        <v>71</v>
      </c>
    </row>
    <row r="15" spans="2:6" ht="49.5" customHeight="1" x14ac:dyDescent="0.3">
      <c r="B15" s="696" t="s">
        <v>154</v>
      </c>
      <c r="C15" s="696"/>
      <c r="D15" s="696"/>
      <c r="E15" s="696"/>
      <c r="F15" s="696"/>
    </row>
    <row r="16" spans="2:6" ht="27" customHeight="1" x14ac:dyDescent="0.3">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4.5" x14ac:dyDescent="0.35"/>
  <sheetData>
    <row r="2" spans="2:5" x14ac:dyDescent="0.35">
      <c r="B2" t="s">
        <v>31</v>
      </c>
      <c r="E2" t="s">
        <v>129</v>
      </c>
    </row>
    <row r="3" spans="2:5" x14ac:dyDescent="0.35">
      <c r="B3" t="s">
        <v>32</v>
      </c>
      <c r="E3" t="s">
        <v>128</v>
      </c>
    </row>
    <row r="4" spans="2:5" x14ac:dyDescent="0.35">
      <c r="B4" t="s">
        <v>133</v>
      </c>
      <c r="E4" t="s">
        <v>130</v>
      </c>
    </row>
    <row r="5" spans="2:5" x14ac:dyDescent="0.35">
      <c r="B5" t="s">
        <v>132</v>
      </c>
    </row>
    <row r="8" spans="2:5" x14ac:dyDescent="0.35">
      <c r="B8" t="s">
        <v>83</v>
      </c>
    </row>
    <row r="9" spans="2:5" x14ac:dyDescent="0.35">
      <c r="B9" t="s">
        <v>37</v>
      </c>
    </row>
    <row r="10" spans="2:5" x14ac:dyDescent="0.35">
      <c r="B10" t="s">
        <v>38</v>
      </c>
    </row>
    <row r="13" spans="2:5" x14ac:dyDescent="0.35">
      <c r="B13" t="s">
        <v>126</v>
      </c>
    </row>
    <row r="14" spans="2:5" x14ac:dyDescent="0.35">
      <c r="B14" t="s">
        <v>120</v>
      </c>
    </row>
    <row r="15" spans="2:5" x14ac:dyDescent="0.35">
      <c r="B15" t="s">
        <v>123</v>
      </c>
    </row>
    <row r="16" spans="2:5" x14ac:dyDescent="0.35">
      <c r="B16" t="s">
        <v>121</v>
      </c>
    </row>
    <row r="17" spans="2:2" x14ac:dyDescent="0.35">
      <c r="B17" t="s">
        <v>122</v>
      </c>
    </row>
    <row r="18" spans="2:2" x14ac:dyDescent="0.35">
      <c r="B18" t="s">
        <v>124</v>
      </c>
    </row>
    <row r="19" spans="2:2" x14ac:dyDescent="0.35">
      <c r="B19" t="s">
        <v>125</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53125" defaultRowHeight="13" x14ac:dyDescent="0.3"/>
  <cols>
    <col min="1" max="1" width="32.81640625" style="1" customWidth="1"/>
    <col min="2" max="16384" width="11.4531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37</v>
      </c>
    </row>
    <row r="21" spans="1:1" x14ac:dyDescent="0.3">
      <c r="A21" s="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FABIAN PATIÑO</cp:lastModifiedBy>
  <cp:lastPrinted>2022-05-25T22:23:26Z</cp:lastPrinted>
  <dcterms:created xsi:type="dcterms:W3CDTF">2020-03-24T23:12:47Z</dcterms:created>
  <dcterms:modified xsi:type="dcterms:W3CDTF">2024-09-25T02:24:34Z</dcterms:modified>
</cp:coreProperties>
</file>